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605" windowHeight="9435" tabRatio="733" activeTab="0"/>
  </bookViews>
  <sheets>
    <sheet name="IMPUESTOS" sheetId="1" r:id="rId1"/>
    <sheet name="RECURSOS HUMANOS" sheetId="2" r:id="rId2"/>
    <sheet name="CHEQUES A FECHA" sheetId="3" r:id="rId3"/>
    <sheet name="PROVEEDORES" sheetId="4" r:id="rId4"/>
  </sheets>
  <definedNames>
    <definedName name="_xlnm.Print_Area" localSheetId="0">'IMPUESTOS'!$B$1:$E$7</definedName>
    <definedName name="_xlnm.Print_Area" localSheetId="3">'PROVEEDORES'!$A$1:$H$100</definedName>
  </definedNames>
  <calcPr fullCalcOnLoad="1"/>
</workbook>
</file>

<file path=xl/comments2.xml><?xml version="1.0" encoding="utf-8"?>
<comments xmlns="http://schemas.openxmlformats.org/spreadsheetml/2006/main">
  <authors>
    <author>Cloyola</author>
  </authors>
  <commentList>
    <comment ref="A256" authorId="0">
      <text>
        <r>
          <rPr>
            <b/>
            <sz val="9"/>
            <rFont val="Tahoma"/>
            <family val="2"/>
          </rPr>
          <t>Cloyola:</t>
        </r>
        <r>
          <rPr>
            <sz val="9"/>
            <rFont val="Tahoma"/>
            <family val="2"/>
          </rPr>
          <t xml:space="preserve">
932300227</t>
        </r>
      </text>
    </comment>
  </commentList>
</comments>
</file>

<file path=xl/sharedStrings.xml><?xml version="1.0" encoding="utf-8"?>
<sst xmlns="http://schemas.openxmlformats.org/spreadsheetml/2006/main" count="1668" uniqueCount="432">
  <si>
    <t>CORPORACION MUNICIPAL DE DESARROLLO SOCIAL DE LAMPA</t>
  </si>
  <si>
    <t>PROVISORIO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</si>
  <si>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</si>
  <si>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</si>
  <si>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</si>
  <si>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</si>
  <si>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</si>
  <si>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</si>
  <si>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</si>
  <si>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</si>
  <si>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</si>
  <si>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</si>
  <si>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</si>
  <si>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</si>
  <si>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</si>
  <si>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</si>
  <si>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</si>
  <si>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</si>
  <si>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</si>
  <si>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</si>
  <si>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</si>
  <si>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</si>
  <si>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</si>
  <si>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</si>
  <si>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</si>
  <si>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</si>
  <si>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</si>
  <si>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Saldo Periodos Anteriores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</si>
  <si>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</si>
  <si>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</si>
  <si>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</si>
  <si>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</si>
  <si>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</si>
  <si>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</si>
  <si>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</si>
  <si>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>Items</t>
  </si>
  <si>
    <t>Totales</t>
  </si>
  <si>
    <t>Total Cotizaciones provesionales</t>
  </si>
  <si>
    <t>Total Descuentos Y Retenciones</t>
  </si>
  <si>
    <t>Total Recursos Humanos</t>
  </si>
  <si>
    <t>Detalle</t>
  </si>
  <si>
    <t>Cuenta</t>
  </si>
  <si>
    <t>Meses</t>
  </si>
  <si>
    <t>EDUC 2013</t>
  </si>
  <si>
    <t>EDUC 2014</t>
  </si>
  <si>
    <t>SALUD 2014</t>
  </si>
  <si>
    <t>ADM 2013</t>
  </si>
  <si>
    <t>ADM 2014</t>
  </si>
  <si>
    <t>INTEGR 2013</t>
  </si>
  <si>
    <t>INTEGR 2014</t>
  </si>
  <si>
    <t>OPD 2013</t>
  </si>
  <si>
    <t>Convenio</t>
  </si>
  <si>
    <t>EDUCA 2015</t>
  </si>
  <si>
    <t>INTEGRAC 2015</t>
  </si>
  <si>
    <t>SALUD 2015</t>
  </si>
  <si>
    <t>ADM 2015</t>
  </si>
  <si>
    <t>JUNJI 2015</t>
  </si>
  <si>
    <t>I.P.S.</t>
  </si>
  <si>
    <t>ENERO</t>
  </si>
  <si>
    <t>COTIZACIONES PREVISIONALES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</si>
  <si>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</si>
  <si>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</si>
  <si>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</si>
  <si>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</si>
  <si>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</si>
  <si>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</si>
  <si>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</si>
  <si>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</si>
  <si>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</si>
  <si>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</si>
  <si>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</si>
  <si>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AFP HABITAT</t>
  </si>
  <si>
    <t>AFP PROVIDA</t>
  </si>
  <si>
    <t>AFP CAPITAL</t>
  </si>
  <si>
    <t>AFP CUPRUM</t>
  </si>
  <si>
    <t>AFP PLAN VITAL</t>
  </si>
  <si>
    <t>AFP MODELO</t>
  </si>
  <si>
    <t>BANMEDICA</t>
  </si>
  <si>
    <t>CONSALUD</t>
  </si>
  <si>
    <t>MASVIDA</t>
  </si>
  <si>
    <t>VIDATRES</t>
  </si>
  <si>
    <t>CRUZ BLANCA</t>
  </si>
  <si>
    <t>COLMENA</t>
  </si>
  <si>
    <t>ACHS</t>
  </si>
  <si>
    <t>CCAF ARAUCANA</t>
  </si>
  <si>
    <t>DESCUENTOS Y RETENCIONES</t>
  </si>
  <si>
    <t>CCAF LOS HEROES</t>
  </si>
  <si>
    <t>COOPEUCH</t>
  </si>
  <si>
    <t>SERBIMA</t>
  </si>
  <si>
    <t>CAJA DE AHORROS</t>
  </si>
  <si>
    <t>COOP.SALUD ED. CHILE</t>
  </si>
  <si>
    <t>LEASING ARAUCANA</t>
  </si>
  <si>
    <t>CHILENA CONSOLIDADA</t>
  </si>
  <si>
    <t>LA PREVISION</t>
  </si>
  <si>
    <t>SEGURO LOS HEROES</t>
  </si>
  <si>
    <t>SEGUROS CRUZ DEL SUR</t>
  </si>
  <si>
    <t>MUTUAL DE SEGUROS</t>
  </si>
  <si>
    <t>SIND. EDUCACION</t>
  </si>
  <si>
    <t>SADE Nº 1</t>
  </si>
  <si>
    <t>SADE Nº 2</t>
  </si>
  <si>
    <t>COLEGIO DE PROFESORES</t>
  </si>
  <si>
    <t>FONASA</t>
  </si>
  <si>
    <t>SIND. SALUD</t>
  </si>
  <si>
    <t>SIND. SALUD Nº 2</t>
  </si>
  <si>
    <t>COLEGIO DE ENFERMERAS</t>
  </si>
  <si>
    <t>MARZO</t>
  </si>
  <si>
    <t xml:space="preserve"> Saldo 31/03/2016</t>
  </si>
  <si>
    <t>Saldo al 31/03/2016</t>
  </si>
  <si>
    <t>Resumen de Marzo</t>
  </si>
  <si>
    <t>01/03/2016 Al 31/03/2016</t>
  </si>
  <si>
    <t>Marzo</t>
  </si>
  <si>
    <t>13250007K</t>
  </si>
  <si>
    <t xml:space="preserve">LUIS GUTIERREZ SOLAR </t>
  </si>
  <si>
    <t>62408200</t>
  </si>
  <si>
    <t>ANGELA GONZALEZ LABRA</t>
  </si>
  <si>
    <t>760517747</t>
  </si>
  <si>
    <t xml:space="preserve">GEOSAT SOCIEDAD ANONIMA </t>
  </si>
  <si>
    <t>763035107</t>
  </si>
  <si>
    <t xml:space="preserve">SEMBCORP AGUAS LAMPA S.A. </t>
  </si>
  <si>
    <t>766668003</t>
  </si>
  <si>
    <t xml:space="preserve">AVENTURAS ANDINAS LIMITADA </t>
  </si>
  <si>
    <t>777524909</t>
  </si>
  <si>
    <t xml:space="preserve">ARIEX LTDA. </t>
  </si>
  <si>
    <t>781368202</t>
  </si>
  <si>
    <t xml:space="preserve">CENTRO DE EXTENSION JURIDICA LIMITADA </t>
  </si>
  <si>
    <t>84563889</t>
  </si>
  <si>
    <t xml:space="preserve">HECTOR URIBE PALMA </t>
  </si>
  <si>
    <t>89889200K</t>
  </si>
  <si>
    <t>SOFTLAND INGENIERIA LTDA.</t>
  </si>
  <si>
    <t>965222200</t>
  </si>
  <si>
    <t xml:space="preserve">UPGRADE </t>
  </si>
  <si>
    <t>968005707</t>
  </si>
  <si>
    <t>CHILECTRA S.A</t>
  </si>
  <si>
    <t>105215983</t>
  </si>
  <si>
    <t xml:space="preserve">LILI LORENA PALAVECINO RUBIO </t>
  </si>
  <si>
    <t>122742946</t>
  </si>
  <si>
    <t xml:space="preserve">RODRIGO MARCELO MELLA ANTILEO </t>
  </si>
  <si>
    <t>124847699</t>
  </si>
  <si>
    <t>FELIPE VALDES VILLARROEL</t>
  </si>
  <si>
    <t>132095280</t>
  </si>
  <si>
    <t>JUAN PABLO MUÑOZ  AMPUERO</t>
  </si>
  <si>
    <t>13899547K</t>
  </si>
  <si>
    <t xml:space="preserve">ARMIN ARMANDO FERNANDO Y VEGA </t>
  </si>
  <si>
    <t>17285771K</t>
  </si>
  <si>
    <t xml:space="preserve">CARLOS ANDRES BECERRA SEGURA </t>
  </si>
  <si>
    <t>533199003</t>
  </si>
  <si>
    <t xml:space="preserve">URTUBIA DUQUE OSCAR FERNANDO Y OTRO </t>
  </si>
  <si>
    <t>62572744</t>
  </si>
  <si>
    <t xml:space="preserve">PETRONILA FILOMENA FLORES MIRANDA </t>
  </si>
  <si>
    <t>650206231</t>
  </si>
  <si>
    <t xml:space="preserve">CORPORACION DE LA EDUCACION APTUS CHILE </t>
  </si>
  <si>
    <t>702882001</t>
  </si>
  <si>
    <t>COOPERATIVA DE AGUA POTABLE EST. COLINA LTDA.</t>
  </si>
  <si>
    <t>70990700K</t>
  </si>
  <si>
    <t>UNIVERSIDAD DIEGO PORTALES</t>
  </si>
  <si>
    <t>721091007</t>
  </si>
  <si>
    <t>COMITE AGUA POTABLE RURAL BATUCO STA. SARA</t>
  </si>
  <si>
    <t>760096628</t>
  </si>
  <si>
    <t xml:space="preserve">SOCI. DE INGENIERIA, CONSTRUCC. E INMOBILIARIA LOS ANDES </t>
  </si>
  <si>
    <t>760607843</t>
  </si>
  <si>
    <t>CENTRO DE FORMACION LABORAL ROMMY ANDREA ARAYA OLAVE E.I.R.L</t>
  </si>
  <si>
    <t>760645427</t>
  </si>
  <si>
    <t xml:space="preserve">VJ COMUNICACIONES LTDA </t>
  </si>
  <si>
    <t>761511343</t>
  </si>
  <si>
    <t xml:space="preserve">INVERSIONES C&amp;M LIMITADA </t>
  </si>
  <si>
    <t>764278364</t>
  </si>
  <si>
    <t xml:space="preserve">ARQUITECTURA SAN PASTOR LIMITADA </t>
  </si>
  <si>
    <t>76439576K</t>
  </si>
  <si>
    <t xml:space="preserve">OFIPACK SPA.DISTRIBUCION Y COMERCIALIZACION INSTITUCIONAL </t>
  </si>
  <si>
    <t>764573021</t>
  </si>
  <si>
    <t xml:space="preserve">SOS SERVICE TECH JORGE ANDRES FIGUEROA SOTO E.I.R.L. </t>
  </si>
  <si>
    <t>765417945</t>
  </si>
  <si>
    <t xml:space="preserve">MONCLOA SPA </t>
  </si>
  <si>
    <t>772629303</t>
  </si>
  <si>
    <t>MATERIAL EDUCATIVO</t>
  </si>
  <si>
    <t>805263008</t>
  </si>
  <si>
    <t>KYCHENTHAL S.A.</t>
  </si>
  <si>
    <t>94736838</t>
  </si>
  <si>
    <t xml:space="preserve">LUIS ARNALDO VIVAR SMITH </t>
  </si>
  <si>
    <t>965250301</t>
  </si>
  <si>
    <t>CAS CHILE S.A.</t>
  </si>
  <si>
    <t>968623508</t>
  </si>
  <si>
    <t xml:space="preserve">SERVICIOS SANITARIOS LARAPINTA </t>
  </si>
  <si>
    <t>166588022</t>
  </si>
  <si>
    <t xml:space="preserve">DIEGO JAVIER OLMEDO GALLO </t>
  </si>
  <si>
    <t>50797945</t>
  </si>
  <si>
    <t xml:space="preserve">HECTOR ARNALDO RUBIO RIVERO </t>
  </si>
  <si>
    <t>533075916</t>
  </si>
  <si>
    <t xml:space="preserve">CONDOMINIO INDUSTRIAL PYME SAN LUIS DE LO PINTO III </t>
  </si>
  <si>
    <t>616080040</t>
  </si>
  <si>
    <t xml:space="preserve">HOSPITAL ROBERTO DEL RIO </t>
  </si>
  <si>
    <t>616087002</t>
  </si>
  <si>
    <t xml:space="preserve">CENTRAL DE ABASTECIMIENTO </t>
  </si>
  <si>
    <t>75175965</t>
  </si>
  <si>
    <t xml:space="preserve">SERGIO OLEA ROMO </t>
  </si>
  <si>
    <t>760320978</t>
  </si>
  <si>
    <t xml:space="preserve">SYNTHON CHILE LTDA </t>
  </si>
  <si>
    <t>760700339</t>
  </si>
  <si>
    <t xml:space="preserve">ARAMA NATURAL PRODUCTS DISTRIBUIDORA LTDA </t>
  </si>
  <si>
    <t>760719811</t>
  </si>
  <si>
    <t xml:space="preserve">IMPROFAR LIMITADA </t>
  </si>
  <si>
    <t>760797820</t>
  </si>
  <si>
    <t xml:space="preserve">WINPHARM SPA </t>
  </si>
  <si>
    <t>761115936</t>
  </si>
  <si>
    <t xml:space="preserve">AKI PHARM CHILE S.A. </t>
  </si>
  <si>
    <t>76146075-7</t>
  </si>
  <si>
    <t xml:space="preserve">ACRUX LABS S.A </t>
  </si>
  <si>
    <t>76147121K</t>
  </si>
  <si>
    <t xml:space="preserve">CLINICAS MOVILES RUTA DE LA SALUD LTDA </t>
  </si>
  <si>
    <t>761748122</t>
  </si>
  <si>
    <t xml:space="preserve">MAURICIO ALFARO ALEGRIA PRODUCTOS MEDICOS EIRL </t>
  </si>
  <si>
    <t>761750925</t>
  </si>
  <si>
    <t xml:space="preserve">ASCEND LABORATORIES SPA </t>
  </si>
  <si>
    <t>761867326</t>
  </si>
  <si>
    <t xml:space="preserve">BSN MEDICAL SPA </t>
  </si>
  <si>
    <t>762804948</t>
  </si>
  <si>
    <t xml:space="preserve">MEDBIOTEC SOCIEDAD POR ACCIONES </t>
  </si>
  <si>
    <t>762967049</t>
  </si>
  <si>
    <t xml:space="preserve">LABORATORIO BAMBERG LIMITADA </t>
  </si>
  <si>
    <t>76306756-4</t>
  </si>
  <si>
    <t xml:space="preserve">SOLUCIONES CLINICAS FARMACEUTICAS INTEGRALES S.P.A. </t>
  </si>
  <si>
    <t>76366042-7</t>
  </si>
  <si>
    <t xml:space="preserve">LABORATORIO EGLE SPA </t>
  </si>
  <si>
    <t>764352114</t>
  </si>
  <si>
    <t xml:space="preserve">FARMACIAS IPHARMA SPA </t>
  </si>
  <si>
    <t>764404416</t>
  </si>
  <si>
    <t>SERVICIOS TECNOLOGICOS Y DE CAPACITACION RUTA DE LA SALUD SP</t>
  </si>
  <si>
    <t>76473307K</t>
  </si>
  <si>
    <t xml:space="preserve">INVERSIONES MEDIA TENSION SPA </t>
  </si>
  <si>
    <t>764961307</t>
  </si>
  <si>
    <t>COSTANERA NORTE</t>
  </si>
  <si>
    <t>766427707</t>
  </si>
  <si>
    <t xml:space="preserve">LABVITALIS S.A </t>
  </si>
  <si>
    <t>766696309</t>
  </si>
  <si>
    <t xml:space="preserve">OPKO CHILE S.A. (EX PHARMA GENEXX S.A ) </t>
  </si>
  <si>
    <t>768300909</t>
  </si>
  <si>
    <t xml:space="preserve">FARMACEUTICA CARIBEAN LTDA </t>
  </si>
  <si>
    <t>76834245</t>
  </si>
  <si>
    <t xml:space="preserve">ROSA ESTER ALIAGA SOTO </t>
  </si>
  <si>
    <t>76835349</t>
  </si>
  <si>
    <t>PATRICIO GONZALEZ SILVA</t>
  </si>
  <si>
    <t>768457301</t>
  </si>
  <si>
    <t xml:space="preserve">ESPACIALISTAS EN ESTERILIZACION Y ENVASE CHILE S.A. </t>
  </si>
  <si>
    <t>769561404</t>
  </si>
  <si>
    <t xml:space="preserve">ETHON PHARMACEUTICALS </t>
  </si>
  <si>
    <t>769669604</t>
  </si>
  <si>
    <t xml:space="preserve">SOCIEDAD IMPORTADORA Y DISTRIBUIDORA ARTMED LIMITADA </t>
  </si>
  <si>
    <t>771819702</t>
  </si>
  <si>
    <t>EXTINGLEPLAGA LTDA</t>
  </si>
  <si>
    <t>771908802</t>
  </si>
  <si>
    <t>SOCIEDAD IMPORTADORA OPTIVISION LTDA.</t>
  </si>
  <si>
    <t>772371500</t>
  </si>
  <si>
    <t>COMERCIAL KENDALL CHILE</t>
  </si>
  <si>
    <t>775969407</t>
  </si>
  <si>
    <t>LABORATORIO CHILE S.A.</t>
  </si>
  <si>
    <t>776623008</t>
  </si>
  <si>
    <t xml:space="preserve">INDUSTRIAL Y COM SAN DIEGO LTDA </t>
  </si>
  <si>
    <t>776871109</t>
  </si>
  <si>
    <t>LOPEZ Y ORELLANA LIMITADA</t>
  </si>
  <si>
    <t>78238490-2</t>
  </si>
  <si>
    <t xml:space="preserve">TEXTIL SUPER LIMITADA </t>
  </si>
  <si>
    <t>783669706</t>
  </si>
  <si>
    <t xml:space="preserve">IND Y COM BAXTER DE CHILE LTDA </t>
  </si>
  <si>
    <t>784277003</t>
  </si>
  <si>
    <t>MARCHANT Y ALVAREZ LTDA.</t>
  </si>
  <si>
    <t>787404502</t>
  </si>
  <si>
    <t xml:space="preserve">RECBEN XENERICS FARMACEUTICA LIMITADA </t>
  </si>
  <si>
    <t>78914950K</t>
  </si>
  <si>
    <t xml:space="preserve">SALLES ZAPATA Y CIA LTDA </t>
  </si>
  <si>
    <t>795811206</t>
  </si>
  <si>
    <t xml:space="preserve">DIFEM LABORATORIOS S.A. </t>
  </si>
  <si>
    <t>798027700</t>
  </si>
  <si>
    <t xml:space="preserve">LABORATORIOS EUROMED CHILE S.A. </t>
  </si>
  <si>
    <t>806212008</t>
  </si>
  <si>
    <t xml:space="preserve">MERCK S.A. </t>
  </si>
  <si>
    <t>812104004</t>
  </si>
  <si>
    <t xml:space="preserve">REUTTER S.A. </t>
  </si>
  <si>
    <t>815026004</t>
  </si>
  <si>
    <t xml:space="preserve">ALGODONES BETA LTDA </t>
  </si>
  <si>
    <t>83002400K</t>
  </si>
  <si>
    <t xml:space="preserve">NOVARTIS CHILE S.A. </t>
  </si>
  <si>
    <t>868210001</t>
  </si>
  <si>
    <t xml:space="preserve">INMED DROGUERIA LIMITADA </t>
  </si>
  <si>
    <t>876744007</t>
  </si>
  <si>
    <t>LABORATORIO PASTEUR S.A.</t>
  </si>
  <si>
    <t>885975003</t>
  </si>
  <si>
    <t>LABORATORIO BIOSANO S.A.</t>
  </si>
  <si>
    <t>90073000-4</t>
  </si>
  <si>
    <t xml:space="preserve">INSTITUTO SANITAS S.A </t>
  </si>
  <si>
    <t>915370004</t>
  </si>
  <si>
    <t xml:space="preserve">BAYER S.A. </t>
  </si>
  <si>
    <t>915460003</t>
  </si>
  <si>
    <t>LABORATORIOS SANDERSON S.A.</t>
  </si>
  <si>
    <t>915750001</t>
  </si>
  <si>
    <t>SOCOFAR S.A.</t>
  </si>
  <si>
    <t>92251000-8</t>
  </si>
  <si>
    <t xml:space="preserve">SANOFI-AVENTIS DE CHILE S.A </t>
  </si>
  <si>
    <t>92288000K</t>
  </si>
  <si>
    <t xml:space="preserve">DROGUERIA HOFMAN S.A.C. </t>
  </si>
  <si>
    <t>931410008</t>
  </si>
  <si>
    <t xml:space="preserve">LUREYE GENERACION S.A. </t>
  </si>
  <si>
    <t>933660001</t>
  </si>
  <si>
    <t xml:space="preserve">COMERCIAL LBF LIMITADA </t>
  </si>
  <si>
    <t>937910002</t>
  </si>
  <si>
    <t xml:space="preserve">HELIOS S.A. </t>
  </si>
  <si>
    <t>945440007</t>
  </si>
  <si>
    <t>PHARMA INVESTI DE CHILE S.A.</t>
  </si>
  <si>
    <t>960260007</t>
  </si>
  <si>
    <t>CHEMOPHARMA S.A.</t>
  </si>
  <si>
    <t>96519830K</t>
  </si>
  <si>
    <t>LABORATORIO BESPHARMAS S.A.</t>
  </si>
  <si>
    <t>966977108</t>
  </si>
  <si>
    <t xml:space="preserve">PROCESO SANITARIOS S.A. </t>
  </si>
  <si>
    <t>967565407</t>
  </si>
  <si>
    <t xml:space="preserve">B. BRAUN SHARING EXPERTISE </t>
  </si>
  <si>
    <t>967722308</t>
  </si>
  <si>
    <t>REVISTA TECNICA DEL TRABAJO</t>
  </si>
  <si>
    <t>968815407</t>
  </si>
  <si>
    <t xml:space="preserve">CENTRO MEDICO INTEGRAL COLINA SALUD S.A. </t>
  </si>
  <si>
    <t>969456702</t>
  </si>
  <si>
    <t>NOVOFARMA SERVICE S.A.</t>
  </si>
  <si>
    <t>969955903</t>
  </si>
  <si>
    <t>INTERNATIONAL TELEMEDIC SYSTEMS CHILE S.A.</t>
  </si>
  <si>
    <t>995431904</t>
  </si>
  <si>
    <t xml:space="preserve">INTERPHARMA S.A. </t>
  </si>
  <si>
    <t>995931702</t>
  </si>
  <si>
    <t xml:space="preserve">CEGAMED CHILE S.A </t>
  </si>
  <si>
    <t xml:space="preserve">  02/03/2016</t>
  </si>
  <si>
    <t xml:space="preserve">  07/03/2016</t>
  </si>
  <si>
    <t xml:space="preserve">  08/03/2016</t>
  </si>
  <si>
    <t xml:space="preserve">  09/03/2016</t>
  </si>
  <si>
    <t xml:space="preserve">  11/03/2016</t>
  </si>
  <si>
    <t xml:space="preserve">  16/03/2016</t>
  </si>
  <si>
    <t xml:space="preserve">  18/03/2016</t>
  </si>
  <si>
    <t xml:space="preserve">  21/03/2016</t>
  </si>
  <si>
    <t xml:space="preserve">  22/03/2016</t>
  </si>
  <si>
    <t xml:space="preserve">  24/03/2016</t>
  </si>
  <si>
    <t xml:space="preserve">  28/03/2016</t>
  </si>
  <si>
    <t xml:space="preserve">  29/03/2016</t>
  </si>
  <si>
    <t xml:space="preserve">  30/03/2016</t>
  </si>
  <si>
    <t xml:space="preserve">  31/03/2016</t>
  </si>
  <si>
    <t xml:space="preserve">  17/03/2016</t>
  </si>
  <si>
    <t xml:space="preserve">  03/03/2016</t>
  </si>
  <si>
    <t xml:space="preserve">  15/03/2016</t>
  </si>
  <si>
    <t>COOPEUCH LTDA.</t>
  </si>
  <si>
    <t>ARIEX LTDA.</t>
  </si>
  <si>
    <t>LUIS GUTIERREZ SOLAR</t>
  </si>
  <si>
    <t>JEAN POOL MUÑOZ GALAZ</t>
  </si>
  <si>
    <t>STEYCI MEDINA MEDINA</t>
  </si>
  <si>
    <t>HECTOR URIBE PALMA</t>
  </si>
  <si>
    <t>MARIO ANDRADES ROJAS</t>
  </si>
  <si>
    <t>AVENTURAS ANDINAS LIMITADA</t>
  </si>
  <si>
    <t>ELIAS SALAS ARANCIBIA</t>
  </si>
  <si>
    <t>CRISTIAN EDUARDO MUÑOZ TAMAYO</t>
  </si>
  <si>
    <t>CIBERGROUP COMERCIAL S.A.</t>
  </si>
  <si>
    <t>LA ARAUCANA CCAF</t>
  </si>
  <si>
    <t>SEMBCORP AGUAS LAMPA S.A.</t>
  </si>
  <si>
    <t>OFIPACK SPA.DISTRIBUCION Y COMERCIALIZACION INSTITUCIONAL</t>
  </si>
  <si>
    <t>ELISA MENDEZ LAGOS</t>
  </si>
  <si>
    <t>JOSE MIGUEL TOLOSA CUEVAS</t>
  </si>
  <si>
    <t>JONATHAN ANTONIO DONOSO MANSILLA</t>
  </si>
  <si>
    <t>LABORATORIO EGLE SPA</t>
  </si>
  <si>
    <t>VANESSA PEREZ NAVARRETE</t>
  </si>
  <si>
    <t>MARTA CASTRO CAVIERES</t>
  </si>
  <si>
    <t>DAYSE ABARCA ASTUDILLO</t>
  </si>
  <si>
    <t>MARIA PATRICIA AGUILERA CONSTANZO</t>
  </si>
  <si>
    <t>SCARLETT ALEJANDRA MELLA CID</t>
  </si>
  <si>
    <t>JOCELYN CATALDO PAINEO</t>
  </si>
  <si>
    <t>JAVIERA FRANCISCA SILVA SILVA</t>
  </si>
  <si>
    <t>JUAN BENITO DURAN FARIAS</t>
  </si>
  <si>
    <t>ALDO FARFAN MOLINA</t>
  </si>
  <si>
    <t>PEDRO JOSE SANCHEZ VILLANUEVA</t>
  </si>
  <si>
    <t>LUIS SEGURA SANTANDER</t>
  </si>
  <si>
    <t>JONATHAN LUIS ANDRES MUÑOZ TORRES</t>
  </si>
  <si>
    <t>PATRICIA ALEJANDRA ALVAREZ CABRERA</t>
  </si>
  <si>
    <t>CARLOS AURELIO  GALDAMES DIAZ</t>
  </si>
  <si>
    <t>JANNI SEPULVEDA REYES</t>
  </si>
  <si>
    <t>MARISA PEÑALOZA YAÑEZ</t>
  </si>
  <si>
    <t>MARIA ORTEGA PLAZA</t>
  </si>
  <si>
    <t>ANGELICA GALAZ DROGUETT</t>
  </si>
  <si>
    <t>EDITH ISABEL PEREZ PRADO</t>
  </si>
  <si>
    <t>JASMIN SAN MARTIN ARANGUIZ</t>
  </si>
  <si>
    <t>ANGELICA OLAVARRIA CARREÑO</t>
  </si>
  <si>
    <t>MIGUEL  REBOLLEDO ARANCIBIA</t>
  </si>
  <si>
    <t>TERESA SEREY CASTILLO</t>
  </si>
  <si>
    <t>BRENDA JELDRES ALVAREZ</t>
  </si>
  <si>
    <t>OMAR DIAZ ESPINOZA</t>
  </si>
  <si>
    <t>JIMENA REY</t>
  </si>
  <si>
    <t>SINDICATO DELA EDUCACION Y OTROS</t>
  </si>
  <si>
    <t>ZAFUZEN</t>
  </si>
  <si>
    <t>OSVALDO VILLAGRA</t>
  </si>
  <si>
    <t>FERNANDO AMADOR ORTIZ ESPINOZA</t>
  </si>
  <si>
    <t>CORPORACION DE LA EDUCACION APTUS CHILE</t>
  </si>
  <si>
    <t>ROSE MARIE LEON HERRERA</t>
  </si>
  <si>
    <t>RICOH CHILE S.A</t>
  </si>
  <si>
    <t>EQUIPOS Y SERVICIOS O G LTDA.</t>
  </si>
  <si>
    <t>LUIS AZAGRA HERNANDEZ</t>
  </si>
  <si>
    <t>SERGIO CHACON GARNAU</t>
  </si>
  <si>
    <t>SOCIEDAD IMPORTADORA Y DISTRIBUIDORA ARTMED LIMITADA</t>
  </si>
  <si>
    <t>ANDREA NITZA GONZALEZ GATICA</t>
  </si>
  <si>
    <t>MARCIAL ANTONIO FUENTES GONZALEZ</t>
  </si>
  <si>
    <t>PAULA MACARENA CISTERNAS VALLEJOS</t>
  </si>
  <si>
    <t>MIGUEL TORREJON ROJAS</t>
  </si>
  <si>
    <t>LABORATORIOS EUROMED CHILE S.A.</t>
  </si>
  <si>
    <t>PABLO ANDRES NORAMBUENA MATELUNA</t>
  </si>
  <si>
    <t>RAUL OLEGARIO CAMPOS VERA</t>
  </si>
  <si>
    <t>MONICA BARRIENTOS NAUTO</t>
  </si>
  <si>
    <t>WILBER ANDRES MARTINEZ CARDENAS</t>
  </si>
  <si>
    <t>INSTITUTO SANITAS S.A</t>
  </si>
  <si>
    <t>DAVID EDUARDO DE LA ROSA BRAVO</t>
  </si>
  <si>
    <t>JAMEL JAIR SALAS MORALES</t>
  </si>
  <si>
    <t>KAREN ELENA RODELO HAAD</t>
  </si>
  <si>
    <t>EXIDA BEATRIZ FLOREZ MOLERO</t>
  </si>
  <si>
    <t>COMERCIALIZADORA DE PRODUCTOS FADIMMED LTDA</t>
  </si>
  <si>
    <t>NICOLE DANAE GARCIA ARAYA</t>
  </si>
  <si>
    <t>SAYGO SPA</t>
  </si>
  <si>
    <t>NORTH SUPPLY CHILE</t>
  </si>
  <si>
    <t>GLOBAL PARTNERS PRODUCTOS Y SERVICIOS SPA</t>
  </si>
  <si>
    <t>FARMACEUTICA CARIBEAN LTDA</t>
  </si>
  <si>
    <t>BARBARA FRANCISCA MELENDEZ VICTORERO</t>
  </si>
  <si>
    <t>MACARENA SILVA PACHECO ALVAREZ</t>
  </si>
  <si>
    <t>CENTRO MEDICO INTEGRAL COLINA SALUD S.A.</t>
  </si>
  <si>
    <t>FUNDACION ARTURO LOPEZ PEREZ</t>
  </si>
  <si>
    <t>IMPORTADORA DE EQUIPOS MEDICOS LTDA</t>
  </si>
  <si>
    <t>HOSPITAL ROBERTO DEL RIO</t>
  </si>
  <si>
    <t>CONDOMINIO INDUSTRIAL PYME SAN LUIS DE LO PINTO III</t>
  </si>
  <si>
    <t>SEIGARD CHILE S.A.</t>
  </si>
  <si>
    <t>TREMA DENTAL LIMITADA</t>
  </si>
  <si>
    <t>INGRAM Y BOTARRO INGENIERIA LIMITADA</t>
  </si>
  <si>
    <t>LORENA POBLETE ROJAS</t>
  </si>
  <si>
    <t>COSMETICA NACIONAL CANC GTOS COMUNES</t>
  </si>
  <si>
    <t>JAZMIN GUERRA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</si>
</sst>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171" fontId="46" fillId="0" borderId="0" xfId="48" applyNumberFormat="1" applyFon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48" applyNumberFormat="1" applyFont="1" applyAlignment="1">
      <alignment/>
    </xf>
    <xf numFmtId="0" fontId="49" fillId="0" borderId="0" xfId="0" applyFont="1" applyAlignment="1">
      <alignment/>
    </xf>
    <xf numFmtId="171" fontId="0" fillId="0" borderId="10" xfId="0" applyNumberFormat="1" applyBorder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171" fontId="46" fillId="0" borderId="0" xfId="0" applyNumberFormat="1" applyFont="1" applyAlignment="1">
      <alignment/>
    </xf>
    <xf numFmtId="171" fontId="45" fillId="33" borderId="10" xfId="48" applyNumberFormat="1" applyFont="1" applyFill="1" applyBorder="1" applyAlignment="1">
      <alignment horizontal="left"/>
    </xf>
    <xf numFmtId="171" fontId="50" fillId="33" borderId="10" xfId="48" applyNumberFormat="1" applyFont="1" applyFill="1" applyBorder="1" applyAlignment="1">
      <alignment horizontal="left"/>
    </xf>
    <xf numFmtId="171" fontId="40" fillId="0" borderId="10" xfId="48" applyNumberFormat="1" applyFont="1" applyBorder="1" applyAlignment="1">
      <alignment/>
    </xf>
    <xf numFmtId="171" fontId="40" fillId="0" borderId="10" xfId="48" applyNumberFormat="1" applyFont="1" applyBorder="1" applyAlignment="1">
      <alignment horizontal="left"/>
    </xf>
    <xf numFmtId="0" fontId="48" fillId="0" borderId="10" xfId="0" applyFont="1" applyBorder="1" applyAlignment="1">
      <alignment/>
    </xf>
    <xf numFmtId="172" fontId="45" fillId="33" borderId="10" xfId="50" applyNumberFormat="1" applyFont="1" applyFill="1" applyBorder="1" applyAlignment="1">
      <alignment/>
    </xf>
    <xf numFmtId="0" fontId="45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45" fillId="33" borderId="10" xfId="0" applyFont="1" applyFill="1" applyBorder="1" applyAlignment="1">
      <alignment vertical="center" wrapText="1"/>
    </xf>
    <xf numFmtId="171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172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172" fontId="48" fillId="0" borderId="10" xfId="50" applyNumberFormat="1" applyFont="1" applyBorder="1" applyAlignment="1">
      <alignment/>
    </xf>
    <xf numFmtId="172" fontId="48" fillId="0" borderId="10" xfId="0" applyNumberFormat="1" applyFont="1" applyBorder="1" applyAlignment="1">
      <alignment/>
    </xf>
    <xf numFmtId="172" fontId="47" fillId="0" borderId="10" xfId="50" applyNumberFormat="1" applyFont="1" applyBorder="1" applyAlignment="1">
      <alignment/>
    </xf>
    <xf numFmtId="172" fontId="48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48" fillId="0" borderId="10" xfId="50" applyNumberFormat="1" applyFont="1" applyFill="1" applyBorder="1" applyAlignment="1">
      <alignment/>
    </xf>
    <xf numFmtId="173" fontId="48" fillId="0" borderId="10" xfId="48" applyNumberFormat="1" applyFont="1" applyBorder="1" applyAlignment="1">
      <alignment/>
    </xf>
    <xf numFmtId="172" fontId="48" fillId="0" borderId="10" xfId="0" applyNumberFormat="1" applyFont="1" applyBorder="1" applyAlignment="1">
      <alignment horizontal="center"/>
    </xf>
    <xf numFmtId="173" fontId="48" fillId="0" borderId="10" xfId="0" applyNumberFormat="1" applyFont="1" applyBorder="1" applyAlignment="1">
      <alignment/>
    </xf>
    <xf numFmtId="171" fontId="48" fillId="0" borderId="10" xfId="48" applyNumberFormat="1" applyFont="1" applyBorder="1" applyAlignment="1">
      <alignment/>
    </xf>
    <xf numFmtId="173" fontId="48" fillId="0" borderId="10" xfId="48" applyNumberFormat="1" applyFont="1" applyFill="1" applyBorder="1" applyAlignment="1">
      <alignment/>
    </xf>
    <xf numFmtId="172" fontId="48" fillId="0" borderId="0" xfId="0" applyNumberFormat="1" applyFont="1" applyAlignment="1">
      <alignment/>
    </xf>
    <xf numFmtId="172" fontId="48" fillId="0" borderId="11" xfId="0" applyNumberFormat="1" applyFont="1" applyBorder="1" applyAlignment="1">
      <alignment/>
    </xf>
    <xf numFmtId="172" fontId="48" fillId="0" borderId="12" xfId="0" applyNumberFormat="1" applyFont="1" applyBorder="1" applyAlignment="1">
      <alignment/>
    </xf>
    <xf numFmtId="171" fontId="0" fillId="0" borderId="0" xfId="48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48" fillId="0" borderId="0" xfId="48" applyNumberFormat="1" applyFont="1" applyAlignment="1">
      <alignment/>
    </xf>
    <xf numFmtId="0" fontId="0" fillId="0" borderId="0" xfId="0" applyAlignment="1">
      <alignment/>
    </xf>
    <xf numFmtId="171" fontId="0" fillId="0" borderId="10" xfId="48" applyNumberFormat="1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71" fontId="46" fillId="0" borderId="0" xfId="48" applyNumberFormat="1" applyFont="1" applyBorder="1" applyAlignment="1">
      <alignment/>
    </xf>
    <xf numFmtId="49" fontId="0" fillId="0" borderId="0" xfId="0" applyNumberFormat="1" applyAlignment="1">
      <alignment/>
    </xf>
    <xf numFmtId="171" fontId="0" fillId="0" borderId="0" xfId="48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71" fontId="46" fillId="0" borderId="0" xfId="48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PageLayoutView="0" workbookViewId="0" topLeftCell="A1">
      <selection activeCell="C9" sqref="C9"/>
    </sheetView>
  </sheetViews>
  <sheetFormatPr defaultColWidth="11.421875" defaultRowHeight="15"/>
  <cols>
    <col min="1" max="12" width="15.00390625" style="0" customWidth="1"/>
    <col min="13" max="15" width="15.00390625" style="14" customWidth="1"/>
  </cols>
  <sheetData>
    <row r="1" ht="15">
      <c r="B1" s="18" t="s">
        <v>105</v>
      </c>
    </row>
    <row r="2" spans="2:4" ht="15">
      <c r="B2" s="71" t="s">
        <v>31</v>
      </c>
      <c r="C2" s="70" t="s">
        <v>28</v>
      </c>
      <c r="D2" s="70" t="s">
        <v>29</v>
      </c>
    </row>
    <row r="3" spans="2:4" ht="15">
      <c r="B3" s="71"/>
      <c r="C3" s="70"/>
      <c r="D3" s="70"/>
    </row>
    <row r="4" spans="2:4" ht="15">
      <c r="B4" s="57" t="s">
        <v>13</v>
      </c>
      <c r="C4" s="58">
        <v>600287</v>
      </c>
      <c r="D4" s="59">
        <v>320432</v>
      </c>
    </row>
    <row r="5" spans="2:4" ht="15">
      <c r="B5" s="57" t="s">
        <v>21</v>
      </c>
      <c r="C5" s="56">
        <v>4331154</v>
      </c>
      <c r="D5" s="59">
        <v>1272834</v>
      </c>
    </row>
    <row r="6" spans="2:4" ht="15">
      <c r="B6" s="57" t="s">
        <v>22</v>
      </c>
      <c r="C6" s="58">
        <v>2986327</v>
      </c>
      <c r="D6" s="59">
        <v>6594955</v>
      </c>
    </row>
    <row r="7" spans="2:4" ht="15">
      <c r="B7" s="17" t="s">
        <v>30</v>
      </c>
      <c r="C7" s="13">
        <f>SUM(C4:C6)</f>
        <v>7917768</v>
      </c>
      <c r="D7" s="13">
        <f>SUM(D4:D6)</f>
        <v>8188221</v>
      </c>
    </row>
    <row r="11" spans="4:10" ht="15">
      <c r="D11" s="68"/>
      <c r="E11" s="68"/>
      <c r="F11" s="68"/>
      <c r="G11" s="68"/>
      <c r="H11" s="68"/>
      <c r="I11" s="68"/>
      <c r="J11" s="68"/>
    </row>
    <row r="12" spans="4:10" ht="15">
      <c r="D12" s="68"/>
      <c r="E12" s="68"/>
      <c r="F12" s="68"/>
      <c r="G12" s="68"/>
      <c r="H12" s="68"/>
      <c r="I12" s="68"/>
      <c r="J12" s="68"/>
    </row>
    <row r="13" spans="4:10" ht="15">
      <c r="D13" s="68"/>
      <c r="E13" s="69"/>
      <c r="F13" s="69"/>
      <c r="G13" s="69"/>
      <c r="H13" s="69"/>
      <c r="I13" s="68"/>
      <c r="J13" s="69"/>
    </row>
    <row r="14" spans="4:10" ht="15">
      <c r="D14" s="68"/>
      <c r="E14" s="69"/>
      <c r="F14" s="68"/>
      <c r="G14" s="68"/>
      <c r="H14" s="68"/>
      <c r="I14" s="68"/>
      <c r="J14" s="69"/>
    </row>
    <row r="15" spans="4:10" ht="15">
      <c r="D15" s="68"/>
      <c r="E15" s="68"/>
      <c r="F15" s="69"/>
      <c r="G15" s="68"/>
      <c r="H15" s="68"/>
      <c r="I15" s="68"/>
      <c r="J15" s="69"/>
    </row>
    <row r="16" spans="4:10" ht="15">
      <c r="D16" s="68"/>
      <c r="E16" s="68"/>
      <c r="F16" s="68"/>
      <c r="G16" s="69"/>
      <c r="H16" s="68"/>
      <c r="I16" s="68"/>
      <c r="J16" s="69"/>
    </row>
    <row r="17" spans="4:10" ht="15">
      <c r="D17" s="68"/>
      <c r="E17" s="68"/>
      <c r="F17" s="68"/>
      <c r="G17" s="68"/>
      <c r="H17" s="68"/>
      <c r="I17" s="68"/>
      <c r="J17" s="68"/>
    </row>
    <row r="18" spans="4:10" ht="15">
      <c r="D18" s="68"/>
      <c r="E18" s="68"/>
      <c r="F18" s="68"/>
      <c r="G18" s="68"/>
      <c r="H18" s="68"/>
      <c r="I18" s="68"/>
      <c r="J18" s="68"/>
    </row>
    <row r="19" spans="4:10" ht="15">
      <c r="D19" s="68"/>
      <c r="E19" s="68"/>
      <c r="F19" s="68"/>
      <c r="G19" s="68"/>
      <c r="H19" s="69"/>
      <c r="I19" s="68"/>
      <c r="J19" s="69"/>
    </row>
    <row r="20" spans="4:10" ht="15">
      <c r="D20" s="68"/>
      <c r="E20" s="69"/>
      <c r="F20" s="69"/>
      <c r="G20" s="69"/>
      <c r="H20" s="69"/>
      <c r="I20" s="68"/>
      <c r="J20" s="69"/>
    </row>
    <row r="21" spans="4:10" ht="15">
      <c r="D21" s="68"/>
      <c r="E21" s="69"/>
      <c r="F21" s="68"/>
      <c r="G21" s="68"/>
      <c r="H21" s="68"/>
      <c r="I21" s="68"/>
      <c r="J21" s="69"/>
    </row>
    <row r="22" spans="4:10" ht="15">
      <c r="D22" s="68"/>
      <c r="E22" s="69"/>
      <c r="F22" s="68"/>
      <c r="G22" s="68"/>
      <c r="H22" s="68"/>
      <c r="I22" s="68"/>
      <c r="J22" s="69"/>
    </row>
    <row r="23" spans="4:10" ht="15">
      <c r="D23" s="68"/>
      <c r="E23" s="69"/>
      <c r="F23" s="68"/>
      <c r="G23" s="68"/>
      <c r="H23" s="68"/>
      <c r="I23" s="68"/>
      <c r="J23" s="69"/>
    </row>
    <row r="24" spans="4:10" ht="15">
      <c r="D24" s="68"/>
      <c r="E24" s="68"/>
      <c r="F24" s="68"/>
      <c r="G24" s="68"/>
      <c r="H24" s="68"/>
      <c r="I24" s="68"/>
      <c r="J24" s="68"/>
    </row>
    <row r="25" spans="4:10" ht="15">
      <c r="D25" s="68"/>
      <c r="E25" s="68"/>
      <c r="F25" s="69"/>
      <c r="G25" s="68"/>
      <c r="H25" s="68"/>
      <c r="I25" s="68"/>
      <c r="J25" s="69"/>
    </row>
    <row r="26" spans="4:10" ht="15">
      <c r="D26" s="68"/>
      <c r="E26" s="68"/>
      <c r="F26" s="69"/>
      <c r="G26" s="68"/>
      <c r="H26" s="68"/>
      <c r="I26" s="68"/>
      <c r="J26" s="69"/>
    </row>
    <row r="27" spans="4:10" ht="15">
      <c r="D27" s="68"/>
      <c r="E27" s="68"/>
      <c r="F27" s="69"/>
      <c r="G27" s="68"/>
      <c r="H27" s="68"/>
      <c r="I27" s="68"/>
      <c r="J27" s="69"/>
    </row>
    <row r="28" spans="4:10" ht="15">
      <c r="D28" s="68"/>
      <c r="E28" s="68"/>
      <c r="F28" s="68"/>
      <c r="G28" s="69"/>
      <c r="H28" s="68"/>
      <c r="I28" s="68"/>
      <c r="J28" s="69"/>
    </row>
    <row r="29" spans="4:10" ht="15">
      <c r="D29" s="68"/>
      <c r="E29" s="68"/>
      <c r="F29" s="68"/>
      <c r="G29" s="69"/>
      <c r="H29" s="68"/>
      <c r="I29" s="68"/>
      <c r="J29" s="69"/>
    </row>
    <row r="30" spans="4:10" ht="15">
      <c r="D30" s="68"/>
      <c r="E30" s="68"/>
      <c r="F30" s="68"/>
      <c r="G30" s="69"/>
      <c r="H30" s="68"/>
      <c r="I30" s="68"/>
      <c r="J30" s="69"/>
    </row>
    <row r="31" spans="4:10" ht="15">
      <c r="D31" s="68"/>
      <c r="E31" s="68"/>
      <c r="F31" s="68"/>
      <c r="G31" s="68"/>
      <c r="H31" s="68"/>
      <c r="I31" s="68"/>
      <c r="J31" s="68"/>
    </row>
    <row r="32" spans="4:10" ht="15">
      <c r="D32" s="68"/>
      <c r="E32" s="68"/>
      <c r="F32" s="68"/>
      <c r="G32" s="68"/>
      <c r="H32" s="68"/>
      <c r="I32" s="68"/>
      <c r="J32" s="68"/>
    </row>
    <row r="33" spans="4:10" ht="15">
      <c r="D33" s="68"/>
      <c r="E33" s="68"/>
      <c r="F33" s="68"/>
      <c r="G33" s="68"/>
      <c r="H33" s="69"/>
      <c r="I33" s="68"/>
      <c r="J33" s="69"/>
    </row>
    <row r="34" spans="4:10" ht="15">
      <c r="D34" s="68"/>
      <c r="E34" s="68"/>
      <c r="F34" s="68"/>
      <c r="G34" s="68"/>
      <c r="H34" s="69"/>
      <c r="I34" s="68"/>
      <c r="J34" s="69"/>
    </row>
    <row r="35" spans="4:10" ht="15">
      <c r="D35" s="68"/>
      <c r="E35" s="68"/>
      <c r="F35" s="68"/>
      <c r="G35" s="68"/>
      <c r="H35" s="69"/>
      <c r="I35" s="68"/>
      <c r="J35" s="69"/>
    </row>
    <row r="36" spans="4:10" ht="15">
      <c r="D36" s="68"/>
      <c r="E36" s="68"/>
      <c r="F36" s="68"/>
      <c r="G36" s="68"/>
      <c r="H36" s="68"/>
      <c r="I36" s="68"/>
      <c r="J36" s="68"/>
    </row>
    <row r="37" spans="4:10" ht="15">
      <c r="D37" s="68"/>
      <c r="E37" s="69"/>
      <c r="F37" s="69"/>
      <c r="G37" s="69"/>
      <c r="H37" s="69"/>
      <c r="I37" s="68"/>
      <c r="J37" s="69"/>
    </row>
    <row r="38" spans="4:10" ht="15">
      <c r="D38" s="68"/>
      <c r="E38" s="69"/>
      <c r="F38" s="68"/>
      <c r="G38" s="68"/>
      <c r="H38" s="68"/>
      <c r="I38" s="68"/>
      <c r="J38" s="69"/>
    </row>
    <row r="39" spans="4:10" ht="15">
      <c r="D39" s="68"/>
      <c r="E39" s="68"/>
      <c r="F39" s="69"/>
      <c r="G39" s="68"/>
      <c r="H39" s="68"/>
      <c r="I39" s="68"/>
      <c r="J39" s="69"/>
    </row>
    <row r="40" spans="4:10" ht="15">
      <c r="D40" s="68"/>
      <c r="E40" s="68"/>
      <c r="F40" s="68"/>
      <c r="G40" s="69"/>
      <c r="H40" s="68"/>
      <c r="I40" s="68"/>
      <c r="J40" s="69"/>
    </row>
    <row r="41" spans="4:10" ht="15">
      <c r="D41" s="68"/>
      <c r="E41" s="68"/>
      <c r="F41" s="68"/>
      <c r="G41" s="68"/>
      <c r="H41" s="68"/>
      <c r="I41" s="68"/>
      <c r="J41" s="68"/>
    </row>
    <row r="42" spans="4:10" ht="15">
      <c r="D42" s="68"/>
      <c r="E42" s="68"/>
      <c r="F42" s="68"/>
      <c r="G42" s="68"/>
      <c r="H42" s="68"/>
      <c r="I42" s="68"/>
      <c r="J42" s="68"/>
    </row>
    <row r="43" spans="4:10" ht="15">
      <c r="D43" s="68"/>
      <c r="E43" s="68"/>
      <c r="F43" s="68"/>
      <c r="G43" s="68"/>
      <c r="H43" s="69"/>
      <c r="I43" s="68"/>
      <c r="J43" s="69"/>
    </row>
    <row r="44" spans="4:10" ht="15">
      <c r="D44" s="68"/>
      <c r="E44" s="69"/>
      <c r="F44" s="69"/>
      <c r="G44" s="69"/>
      <c r="H44" s="69"/>
      <c r="I44" s="68"/>
      <c r="J44" s="69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50"/>
  <sheetViews>
    <sheetView zoomScalePageLayoutView="0" workbookViewId="0" topLeftCell="A3">
      <selection activeCell="D26" sqref="D26"/>
    </sheetView>
  </sheetViews>
  <sheetFormatPr defaultColWidth="23.28125" defaultRowHeight="15"/>
  <cols>
    <col min="1" max="1" width="16.421875" style="8" bestFit="1" customWidth="1"/>
    <col min="2" max="2" width="8.140625" style="8" bestFit="1" customWidth="1"/>
    <col min="3" max="3" width="13.8515625" style="8" bestFit="1" customWidth="1"/>
    <col min="4" max="4" width="14.8515625" style="8" bestFit="1" customWidth="1"/>
    <col min="5" max="5" width="13.8515625" style="8" bestFit="1" customWidth="1"/>
    <col min="6" max="6" width="12.8515625" style="8" bestFit="1" customWidth="1"/>
    <col min="7" max="7" width="13.8515625" style="8" bestFit="1" customWidth="1"/>
    <col min="8" max="9" width="12.8515625" style="8" bestFit="1" customWidth="1"/>
    <col min="10" max="10" width="11.28125" style="8" bestFit="1" customWidth="1"/>
    <col min="11" max="11" width="13.8515625" style="8" bestFit="1" customWidth="1"/>
    <col min="12" max="12" width="14.8515625" style="8" bestFit="1" customWidth="1"/>
    <col min="13" max="13" width="13.8515625" style="8" bestFit="1" customWidth="1"/>
    <col min="14" max="14" width="14.8515625" style="8" bestFit="1" customWidth="1"/>
    <col min="15" max="15" width="13.8515625" style="8" bestFit="1" customWidth="1"/>
    <col min="16" max="16" width="13.8515625" style="8" customWidth="1"/>
    <col min="17" max="17" width="26.7109375" style="8" bestFit="1" customWidth="1"/>
    <col min="18" max="16384" width="23.28125" style="8" customWidth="1"/>
  </cols>
  <sheetData>
    <row r="1" ht="11.25"/>
    <row r="2" ht="11.25"/>
    <row r="3" spans="1:4" ht="21" customHeight="1">
      <c r="A3" s="71" t="s">
        <v>35</v>
      </c>
      <c r="B3" s="71"/>
      <c r="C3" s="71"/>
      <c r="D3" s="33" t="s">
        <v>36</v>
      </c>
    </row>
    <row r="4" spans="1:4" ht="15">
      <c r="A4" s="72" t="s">
        <v>37</v>
      </c>
      <c r="B4" s="72"/>
      <c r="C4" s="72"/>
      <c r="D4" s="34">
        <v>1405486408</v>
      </c>
    </row>
    <row r="5" spans="1:4" ht="15">
      <c r="A5" s="72" t="s">
        <v>38</v>
      </c>
      <c r="B5" s="72"/>
      <c r="C5" s="72"/>
      <c r="D5" s="34">
        <v>222755371</v>
      </c>
    </row>
    <row r="6" spans="1:4" ht="15">
      <c r="A6" s="72" t="s">
        <v>39</v>
      </c>
      <c r="B6" s="72"/>
      <c r="C6" s="72"/>
      <c r="D6" s="34">
        <f>SUM(D4:D5)</f>
        <v>1628241779</v>
      </c>
    </row>
    <row r="7" ht="11.25"/>
    <row r="8" ht="11.25"/>
    <row r="9" ht="11.25"/>
    <row r="10" ht="11.25">
      <c r="A10" s="73" t="s">
        <v>40</v>
      </c>
    </row>
    <row r="11" ht="11.25">
      <c r="A11" s="74"/>
    </row>
    <row r="12" spans="1:17" ht="14.25" customHeight="1">
      <c r="A12" s="35" t="s">
        <v>41</v>
      </c>
      <c r="B12" s="35" t="s">
        <v>42</v>
      </c>
      <c r="C12" s="35" t="s">
        <v>43</v>
      </c>
      <c r="D12" s="35" t="s">
        <v>44</v>
      </c>
      <c r="E12" s="36" t="s">
        <v>45</v>
      </c>
      <c r="F12" s="35" t="s">
        <v>46</v>
      </c>
      <c r="G12" s="35" t="s">
        <v>47</v>
      </c>
      <c r="H12" s="35" t="s">
        <v>48</v>
      </c>
      <c r="I12" s="35" t="s">
        <v>49</v>
      </c>
      <c r="J12" s="35" t="s">
        <v>50</v>
      </c>
      <c r="K12" s="35" t="s">
        <v>51</v>
      </c>
      <c r="L12" s="35" t="s">
        <v>52</v>
      </c>
      <c r="M12" s="35" t="s">
        <v>53</v>
      </c>
      <c r="N12" s="35" t="s">
        <v>54</v>
      </c>
      <c r="O12" s="35" t="s">
        <v>55</v>
      </c>
      <c r="P12" s="35" t="s">
        <v>56</v>
      </c>
      <c r="Q12" s="35" t="s">
        <v>35</v>
      </c>
    </row>
    <row r="13" spans="1:17" ht="15">
      <c r="A13" s="37" t="s">
        <v>57</v>
      </c>
      <c r="B13" s="27" t="s">
        <v>58</v>
      </c>
      <c r="C13" s="35"/>
      <c r="D13" s="35"/>
      <c r="E13" s="36"/>
      <c r="F13" s="35"/>
      <c r="G13" s="35"/>
      <c r="H13" s="35"/>
      <c r="I13" s="35"/>
      <c r="J13" s="35"/>
      <c r="K13" s="35"/>
      <c r="L13" s="38">
        <f>10354442-67538</f>
        <v>10286904</v>
      </c>
      <c r="M13" s="38">
        <v>1250615</v>
      </c>
      <c r="N13" s="38">
        <v>10582194</v>
      </c>
      <c r="O13" s="38">
        <v>0</v>
      </c>
      <c r="P13" s="38"/>
      <c r="Q13" s="3" t="s">
        <v>59</v>
      </c>
    </row>
    <row r="14" spans="1:17" s="5" customFormat="1" ht="15">
      <c r="A14" s="37" t="s">
        <v>57</v>
      </c>
      <c r="B14" s="27" t="s">
        <v>60</v>
      </c>
      <c r="C14" s="35"/>
      <c r="D14" s="35"/>
      <c r="E14" s="36"/>
      <c r="F14" s="35"/>
      <c r="G14" s="35"/>
      <c r="H14" s="35"/>
      <c r="I14" s="35"/>
      <c r="J14" s="35"/>
      <c r="K14" s="35"/>
      <c r="L14" s="38">
        <f>9870677-31530-88855</f>
        <v>9750292</v>
      </c>
      <c r="M14" s="38">
        <f>1128127-50607</f>
        <v>1077520</v>
      </c>
      <c r="N14" s="38">
        <v>10311726</v>
      </c>
      <c r="O14" s="38">
        <v>1057532</v>
      </c>
      <c r="P14" s="38"/>
      <c r="Q14" s="3" t="s">
        <v>59</v>
      </c>
    </row>
    <row r="15" spans="1:17" ht="15">
      <c r="A15" s="37" t="s">
        <v>57</v>
      </c>
      <c r="B15" s="27" t="s">
        <v>61</v>
      </c>
      <c r="C15" s="35"/>
      <c r="D15" s="35"/>
      <c r="E15" s="36"/>
      <c r="F15" s="35"/>
      <c r="G15" s="35"/>
      <c r="H15" s="35"/>
      <c r="I15" s="35"/>
      <c r="J15" s="35"/>
      <c r="K15" s="35"/>
      <c r="L15" s="38">
        <f>10887798-67840-74308-51423</f>
        <v>10694227</v>
      </c>
      <c r="M15" s="38">
        <f>1709994-50607</f>
        <v>1659387</v>
      </c>
      <c r="N15" s="38">
        <v>13830920</v>
      </c>
      <c r="O15" s="38">
        <v>1356806</v>
      </c>
      <c r="P15" s="38"/>
      <c r="Q15" s="3" t="s">
        <v>59</v>
      </c>
    </row>
    <row r="16" spans="1:17" ht="15">
      <c r="A16" s="37" t="s">
        <v>57</v>
      </c>
      <c r="B16" s="27" t="s">
        <v>62</v>
      </c>
      <c r="C16" s="35"/>
      <c r="D16" s="35"/>
      <c r="E16" s="36"/>
      <c r="F16" s="35"/>
      <c r="G16" s="35"/>
      <c r="H16" s="35"/>
      <c r="I16" s="35"/>
      <c r="J16" s="35"/>
      <c r="K16" s="35"/>
      <c r="L16" s="38">
        <f>11444871-74628-59156</f>
        <v>11311087</v>
      </c>
      <c r="M16" s="38">
        <f>2092637-43972-50607</f>
        <v>1998058</v>
      </c>
      <c r="N16" s="38">
        <v>13830920</v>
      </c>
      <c r="O16" s="38">
        <v>1356806</v>
      </c>
      <c r="P16" s="38"/>
      <c r="Q16" s="3" t="s">
        <v>59</v>
      </c>
    </row>
    <row r="17" spans="1:17" ht="15">
      <c r="A17" s="37" t="s">
        <v>57</v>
      </c>
      <c r="B17" s="27" t="s">
        <v>63</v>
      </c>
      <c r="C17" s="27"/>
      <c r="D17" s="38"/>
      <c r="E17" s="39"/>
      <c r="F17" s="39">
        <v>651936</v>
      </c>
      <c r="G17" s="40"/>
      <c r="H17" s="38">
        <v>1105990</v>
      </c>
      <c r="I17" s="38"/>
      <c r="J17" s="38">
        <v>229039</v>
      </c>
      <c r="K17" s="38"/>
      <c r="L17" s="38">
        <f>11276502-52063</f>
        <v>11224439</v>
      </c>
      <c r="M17" s="38">
        <v>2010672</v>
      </c>
      <c r="N17" s="38">
        <v>10755220</v>
      </c>
      <c r="O17" s="38">
        <v>978723</v>
      </c>
      <c r="P17" s="38"/>
      <c r="Q17" s="3" t="s">
        <v>59</v>
      </c>
    </row>
    <row r="18" spans="1:17" ht="15">
      <c r="A18" s="37" t="s">
        <v>57</v>
      </c>
      <c r="B18" s="27" t="s">
        <v>64</v>
      </c>
      <c r="C18" s="27"/>
      <c r="D18" s="38">
        <f>10041324-14257-56253</f>
        <v>9970814</v>
      </c>
      <c r="E18" s="39"/>
      <c r="F18" s="39">
        <v>629518</v>
      </c>
      <c r="G18" s="38"/>
      <c r="H18" s="38">
        <v>1305705</v>
      </c>
      <c r="I18" s="38"/>
      <c r="J18" s="38">
        <v>127450</v>
      </c>
      <c r="K18" s="38"/>
      <c r="L18" s="38">
        <v>12116400</v>
      </c>
      <c r="M18" s="38">
        <v>1728302</v>
      </c>
      <c r="N18" s="38">
        <v>10921593</v>
      </c>
      <c r="O18" s="38">
        <v>1154584</v>
      </c>
      <c r="P18" s="38">
        <v>2790085</v>
      </c>
      <c r="Q18" s="3" t="s">
        <v>59</v>
      </c>
    </row>
    <row r="19" spans="1:17" ht="15">
      <c r="A19" s="37" t="s">
        <v>57</v>
      </c>
      <c r="B19" s="27" t="s">
        <v>65</v>
      </c>
      <c r="C19" s="27"/>
      <c r="D19" s="38">
        <f>10108855-16000-56253</f>
        <v>10036602</v>
      </c>
      <c r="E19" s="39"/>
      <c r="F19" s="39">
        <v>866520</v>
      </c>
      <c r="G19" s="38"/>
      <c r="H19" s="38">
        <v>1291560</v>
      </c>
      <c r="I19" s="38"/>
      <c r="J19" s="38"/>
      <c r="K19" s="38"/>
      <c r="L19" s="38"/>
      <c r="M19" s="38"/>
      <c r="N19" s="38"/>
      <c r="O19" s="38"/>
      <c r="P19" s="38"/>
      <c r="Q19" s="3" t="s">
        <v>59</v>
      </c>
    </row>
    <row r="20" spans="1:17" ht="15">
      <c r="A20" s="37" t="s">
        <v>57</v>
      </c>
      <c r="B20" s="27" t="s">
        <v>66</v>
      </c>
      <c r="C20" s="39">
        <f>8752972-18304</f>
        <v>8734668</v>
      </c>
      <c r="D20" s="38"/>
      <c r="E20" s="39"/>
      <c r="F20" s="39"/>
      <c r="G20" s="38"/>
      <c r="H20" s="38">
        <v>1249330</v>
      </c>
      <c r="I20" s="38"/>
      <c r="J20" s="38">
        <v>125290</v>
      </c>
      <c r="K20" s="38"/>
      <c r="L20" s="38"/>
      <c r="M20" s="38"/>
      <c r="N20" s="38"/>
      <c r="O20" s="38"/>
      <c r="P20" s="38"/>
      <c r="Q20" s="3" t="s">
        <v>59</v>
      </c>
    </row>
    <row r="21" spans="1:17" ht="15">
      <c r="A21" s="37" t="s">
        <v>57</v>
      </c>
      <c r="B21" s="27" t="s">
        <v>67</v>
      </c>
      <c r="C21" s="39">
        <f>8945479-18301</f>
        <v>8927178</v>
      </c>
      <c r="D21" s="38"/>
      <c r="E21" s="39">
        <v>12456179</v>
      </c>
      <c r="F21" s="39">
        <f>666993-89600</f>
        <v>577393</v>
      </c>
      <c r="G21" s="38"/>
      <c r="H21" s="38">
        <v>1244920</v>
      </c>
      <c r="I21" s="38"/>
      <c r="J21" s="38">
        <v>129134</v>
      </c>
      <c r="K21" s="38"/>
      <c r="L21" s="38"/>
      <c r="M21" s="38"/>
      <c r="N21" s="38"/>
      <c r="O21" s="38"/>
      <c r="P21" s="38"/>
      <c r="Q21" s="3" t="s">
        <v>59</v>
      </c>
    </row>
    <row r="22" spans="1:17" ht="15">
      <c r="A22" s="37" t="s">
        <v>57</v>
      </c>
      <c r="B22" s="27" t="s">
        <v>68</v>
      </c>
      <c r="C22" s="39">
        <f>8528917-89600-18760</f>
        <v>8420557</v>
      </c>
      <c r="D22" s="38"/>
      <c r="E22" s="39">
        <v>9273703</v>
      </c>
      <c r="F22" s="39">
        <f>645905-89600</f>
        <v>556305</v>
      </c>
      <c r="G22" s="38">
        <v>1049328</v>
      </c>
      <c r="H22" s="38">
        <v>1181820</v>
      </c>
      <c r="I22" s="38"/>
      <c r="J22" s="38"/>
      <c r="K22" s="38"/>
      <c r="L22" s="38"/>
      <c r="M22" s="38"/>
      <c r="N22" s="38"/>
      <c r="O22" s="38"/>
      <c r="P22" s="38"/>
      <c r="Q22" s="3" t="s">
        <v>59</v>
      </c>
    </row>
    <row r="23" spans="1:17" ht="15">
      <c r="A23" s="37" t="s">
        <v>57</v>
      </c>
      <c r="B23" s="27" t="s">
        <v>69</v>
      </c>
      <c r="C23" s="39">
        <f>8188745-89600-18304</f>
        <v>8080841</v>
      </c>
      <c r="D23" s="38">
        <f>10075645-16000-72253</f>
        <v>9987392</v>
      </c>
      <c r="E23" s="39"/>
      <c r="F23" s="39"/>
      <c r="G23" s="38">
        <v>1118069</v>
      </c>
      <c r="H23" s="38">
        <v>1194612</v>
      </c>
      <c r="I23" s="38"/>
      <c r="J23" s="40"/>
      <c r="K23" s="38"/>
      <c r="L23" s="38"/>
      <c r="M23" s="38"/>
      <c r="N23" s="38"/>
      <c r="O23" s="38"/>
      <c r="P23" s="38"/>
      <c r="Q23" s="3" t="s">
        <v>59</v>
      </c>
    </row>
    <row r="24" spans="1:17" ht="15">
      <c r="A24" s="37" t="s">
        <v>57</v>
      </c>
      <c r="B24" s="27" t="s">
        <v>70</v>
      </c>
      <c r="C24" s="39"/>
      <c r="D24" s="38">
        <f>10883718-16960-125609</f>
        <v>10741149</v>
      </c>
      <c r="E24" s="39"/>
      <c r="F24" s="39"/>
      <c r="G24" s="38">
        <v>1276466</v>
      </c>
      <c r="H24" s="38">
        <v>1280239</v>
      </c>
      <c r="I24" s="38"/>
      <c r="J24" s="40"/>
      <c r="K24" s="40"/>
      <c r="L24" s="40"/>
      <c r="M24" s="40"/>
      <c r="N24" s="40"/>
      <c r="O24" s="40"/>
      <c r="P24" s="40"/>
      <c r="Q24" s="3" t="s">
        <v>59</v>
      </c>
    </row>
    <row r="25" spans="1:17" ht="15">
      <c r="A25" s="37" t="s">
        <v>71</v>
      </c>
      <c r="B25" s="27" t="s">
        <v>58</v>
      </c>
      <c r="C25" s="39"/>
      <c r="D25" s="38"/>
      <c r="E25" s="39"/>
      <c r="F25" s="39"/>
      <c r="G25" s="38"/>
      <c r="H25" s="38"/>
      <c r="I25" s="38"/>
      <c r="J25" s="40"/>
      <c r="K25" s="40"/>
      <c r="L25" s="39">
        <f>11647555-185346</f>
        <v>11462209</v>
      </c>
      <c r="M25" s="39">
        <v>1915679</v>
      </c>
      <c r="N25" s="39"/>
      <c r="O25" s="39">
        <v>1365030</v>
      </c>
      <c r="P25" s="39"/>
      <c r="Q25" s="3" t="s">
        <v>59</v>
      </c>
    </row>
    <row r="26" spans="1:17" ht="15">
      <c r="A26" s="37" t="s">
        <v>71</v>
      </c>
      <c r="B26" s="27" t="s">
        <v>60</v>
      </c>
      <c r="C26" s="39"/>
      <c r="D26" s="38"/>
      <c r="E26" s="39"/>
      <c r="F26" s="39"/>
      <c r="G26" s="38"/>
      <c r="H26" s="38"/>
      <c r="I26" s="38"/>
      <c r="J26" s="40"/>
      <c r="K26" s="40"/>
      <c r="L26" s="39">
        <f>11152024-185346</f>
        <v>10966678</v>
      </c>
      <c r="M26" s="39">
        <v>1714618</v>
      </c>
      <c r="N26" s="39">
        <v>6898395</v>
      </c>
      <c r="O26" s="39">
        <v>1366215</v>
      </c>
      <c r="P26" s="39"/>
      <c r="Q26" s="3" t="s">
        <v>59</v>
      </c>
    </row>
    <row r="27" spans="1:17" ht="15">
      <c r="A27" s="37" t="s">
        <v>71</v>
      </c>
      <c r="B27" s="27" t="s">
        <v>61</v>
      </c>
      <c r="C27" s="39"/>
      <c r="D27" s="38"/>
      <c r="E27" s="39"/>
      <c r="F27" s="39"/>
      <c r="G27" s="38"/>
      <c r="H27" s="38"/>
      <c r="I27" s="38"/>
      <c r="J27" s="40"/>
      <c r="K27" s="40"/>
      <c r="L27" s="39">
        <f>11498252-721663</f>
        <v>10776589</v>
      </c>
      <c r="M27" s="39">
        <v>2137154</v>
      </c>
      <c r="N27" s="39">
        <v>8858026</v>
      </c>
      <c r="O27" s="39">
        <v>1379227</v>
      </c>
      <c r="P27" s="3"/>
      <c r="Q27" s="3" t="s">
        <v>59</v>
      </c>
    </row>
    <row r="28" spans="1:17" ht="15">
      <c r="A28" s="37" t="s">
        <v>71</v>
      </c>
      <c r="B28" s="27" t="s">
        <v>62</v>
      </c>
      <c r="C28" s="39"/>
      <c r="D28" s="38"/>
      <c r="E28" s="39"/>
      <c r="F28" s="39"/>
      <c r="G28" s="38"/>
      <c r="H28" s="38"/>
      <c r="I28" s="38"/>
      <c r="J28" s="40"/>
      <c r="K28" s="40"/>
      <c r="L28" s="39">
        <f>12777330-136956-135266-268134</f>
        <v>12236974</v>
      </c>
      <c r="M28" s="39">
        <f>2352204</f>
        <v>2352204</v>
      </c>
      <c r="N28" s="39">
        <f>8858026-135000</f>
        <v>8723026</v>
      </c>
      <c r="O28" s="39">
        <f>1406471--65000</f>
        <v>1471471</v>
      </c>
      <c r="P28" s="3"/>
      <c r="Q28" s="3" t="s">
        <v>59</v>
      </c>
    </row>
    <row r="29" spans="1:17" ht="15">
      <c r="A29" s="37" t="s">
        <v>71</v>
      </c>
      <c r="B29" s="27" t="s">
        <v>63</v>
      </c>
      <c r="C29" s="39"/>
      <c r="D29" s="38"/>
      <c r="E29" s="39"/>
      <c r="F29" s="39"/>
      <c r="G29" s="38"/>
      <c r="H29" s="38"/>
      <c r="I29" s="38"/>
      <c r="J29" s="40"/>
      <c r="K29" s="40"/>
      <c r="L29" s="39">
        <f>12249229-268134</f>
        <v>11981095</v>
      </c>
      <c r="M29" s="39">
        <v>2386212</v>
      </c>
      <c r="N29" s="39">
        <f>7351290-135000</f>
        <v>7216290</v>
      </c>
      <c r="O29" s="39">
        <f>1349864-65000</f>
        <v>1284864</v>
      </c>
      <c r="P29" s="39"/>
      <c r="Q29" s="3" t="s">
        <v>59</v>
      </c>
    </row>
    <row r="30" spans="1:17" ht="15">
      <c r="A30" s="37" t="s">
        <v>71</v>
      </c>
      <c r="B30" s="27" t="s">
        <v>64</v>
      </c>
      <c r="C30" s="27"/>
      <c r="D30" s="39">
        <v>11414791</v>
      </c>
      <c r="E30" s="38"/>
      <c r="F30" s="3"/>
      <c r="G30" s="39"/>
      <c r="H30" s="3"/>
      <c r="I30" s="27"/>
      <c r="J30" s="3"/>
      <c r="K30" s="3"/>
      <c r="L30" s="39">
        <v>14185184</v>
      </c>
      <c r="M30" s="39">
        <v>2446938</v>
      </c>
      <c r="N30" s="39">
        <v>7649918</v>
      </c>
      <c r="O30" s="39">
        <v>1803844</v>
      </c>
      <c r="P30" s="39">
        <v>2744376</v>
      </c>
      <c r="Q30" s="3" t="s">
        <v>59</v>
      </c>
    </row>
    <row r="31" spans="1:17" ht="15">
      <c r="A31" s="37" t="s">
        <v>71</v>
      </c>
      <c r="B31" s="27" t="s">
        <v>65</v>
      </c>
      <c r="C31" s="27"/>
      <c r="D31" s="39"/>
      <c r="E31" s="38"/>
      <c r="F31" s="3"/>
      <c r="G31" s="39"/>
      <c r="H31" s="3"/>
      <c r="I31" s="38"/>
      <c r="J31" s="3"/>
      <c r="K31" s="3"/>
      <c r="L31" s="3"/>
      <c r="M31" s="3"/>
      <c r="N31" s="3"/>
      <c r="O31" s="3"/>
      <c r="P31" s="3"/>
      <c r="Q31" s="3" t="s">
        <v>59</v>
      </c>
    </row>
    <row r="32" spans="1:17" s="5" customFormat="1" ht="14.25" customHeight="1">
      <c r="A32" s="37" t="s">
        <v>71</v>
      </c>
      <c r="B32" s="27" t="s">
        <v>66</v>
      </c>
      <c r="C32" s="27"/>
      <c r="D32" s="39"/>
      <c r="E32" s="38"/>
      <c r="F32" s="3"/>
      <c r="G32" s="39"/>
      <c r="H32" s="3"/>
      <c r="I32" s="38"/>
      <c r="J32" s="3"/>
      <c r="K32" s="3"/>
      <c r="L32" s="3"/>
      <c r="M32" s="3"/>
      <c r="N32" s="3"/>
      <c r="O32" s="3"/>
      <c r="P32" s="3"/>
      <c r="Q32" s="3" t="s">
        <v>59</v>
      </c>
    </row>
    <row r="33" spans="1:17" ht="14.25" customHeight="1">
      <c r="A33" s="37" t="s">
        <v>71</v>
      </c>
      <c r="B33" s="27" t="s">
        <v>67</v>
      </c>
      <c r="C33" s="27"/>
      <c r="D33" s="39"/>
      <c r="E33" s="38">
        <v>6665500</v>
      </c>
      <c r="F33" s="3"/>
      <c r="G33" s="39"/>
      <c r="H33" s="3"/>
      <c r="I33" s="39"/>
      <c r="J33" s="3"/>
      <c r="K33" s="3"/>
      <c r="L33" s="3"/>
      <c r="M33" s="3"/>
      <c r="N33" s="3"/>
      <c r="O33" s="3"/>
      <c r="P33" s="3"/>
      <c r="Q33" s="3" t="s">
        <v>59</v>
      </c>
    </row>
    <row r="34" spans="1:17" ht="14.25" customHeight="1">
      <c r="A34" s="37" t="s">
        <v>71</v>
      </c>
      <c r="B34" s="27" t="s">
        <v>68</v>
      </c>
      <c r="C34" s="39">
        <f>9762912-257289-62289</f>
        <v>9443334</v>
      </c>
      <c r="D34" s="39"/>
      <c r="E34" s="38">
        <v>5267626</v>
      </c>
      <c r="F34" s="3"/>
      <c r="G34" s="39">
        <v>1336444</v>
      </c>
      <c r="H34" s="3"/>
      <c r="I34" s="39"/>
      <c r="J34" s="3"/>
      <c r="K34" s="3"/>
      <c r="L34" s="3"/>
      <c r="M34" s="3"/>
      <c r="N34" s="3"/>
      <c r="O34" s="3"/>
      <c r="P34" s="3"/>
      <c r="Q34" s="3" t="s">
        <v>59</v>
      </c>
    </row>
    <row r="35" spans="1:17" ht="14.25" customHeight="1">
      <c r="A35" s="37" t="s">
        <v>71</v>
      </c>
      <c r="B35" s="27" t="s">
        <v>69</v>
      </c>
      <c r="C35" s="39">
        <f>8984082-62289</f>
        <v>8921793</v>
      </c>
      <c r="D35" s="39">
        <f>11449426-274891</f>
        <v>11174535</v>
      </c>
      <c r="E35" s="38"/>
      <c r="F35" s="3"/>
      <c r="G35" s="39">
        <v>1330505</v>
      </c>
      <c r="H35" s="3"/>
      <c r="I35" s="39"/>
      <c r="J35" s="3"/>
      <c r="K35" s="3"/>
      <c r="L35" s="3"/>
      <c r="M35" s="3"/>
      <c r="N35" s="3"/>
      <c r="O35" s="3"/>
      <c r="P35" s="3"/>
      <c r="Q35" s="3" t="s">
        <v>59</v>
      </c>
    </row>
    <row r="36" spans="1:17" ht="14.25" customHeight="1">
      <c r="A36" s="37" t="s">
        <v>71</v>
      </c>
      <c r="B36" s="27" t="s">
        <v>70</v>
      </c>
      <c r="C36" s="27"/>
      <c r="D36" s="39">
        <f>11855139-300549-1988840</f>
        <v>9565750</v>
      </c>
      <c r="E36" s="39"/>
      <c r="F36" s="3"/>
      <c r="G36" s="39">
        <v>1275276</v>
      </c>
      <c r="H36" s="3"/>
      <c r="I36" s="38"/>
      <c r="J36" s="3"/>
      <c r="K36" s="3"/>
      <c r="L36" s="3"/>
      <c r="M36" s="3"/>
      <c r="N36" s="3"/>
      <c r="O36" s="3"/>
      <c r="P36" s="3"/>
      <c r="Q36" s="3" t="s">
        <v>59</v>
      </c>
    </row>
    <row r="37" spans="1:17" ht="14.25" customHeight="1">
      <c r="A37" s="37" t="s">
        <v>72</v>
      </c>
      <c r="B37" s="27" t="s">
        <v>58</v>
      </c>
      <c r="C37" s="27"/>
      <c r="D37" s="39"/>
      <c r="E37" s="39"/>
      <c r="F37" s="3"/>
      <c r="G37" s="39"/>
      <c r="H37" s="3"/>
      <c r="I37" s="38"/>
      <c r="J37" s="3"/>
      <c r="K37" s="3"/>
      <c r="L37" s="38">
        <f>20759885-50404</f>
        <v>20709481</v>
      </c>
      <c r="M37" s="38">
        <v>2061187</v>
      </c>
      <c r="N37" s="38"/>
      <c r="O37" s="38">
        <v>3516676</v>
      </c>
      <c r="P37" s="38"/>
      <c r="Q37" s="3" t="s">
        <v>59</v>
      </c>
    </row>
    <row r="38" spans="1:17" ht="14.25" customHeight="1">
      <c r="A38" s="37" t="s">
        <v>72</v>
      </c>
      <c r="B38" s="27" t="s">
        <v>60</v>
      </c>
      <c r="C38" s="27"/>
      <c r="D38" s="39"/>
      <c r="E38" s="39"/>
      <c r="F38" s="3"/>
      <c r="G38" s="39"/>
      <c r="H38" s="3"/>
      <c r="I38" s="38"/>
      <c r="J38" s="3"/>
      <c r="K38" s="3"/>
      <c r="L38" s="38">
        <v>18554858</v>
      </c>
      <c r="M38" s="38">
        <v>2018468</v>
      </c>
      <c r="N38" s="38">
        <v>8374517</v>
      </c>
      <c r="O38" s="38">
        <v>3548212</v>
      </c>
      <c r="P38" s="3"/>
      <c r="Q38" s="3" t="s">
        <v>59</v>
      </c>
    </row>
    <row r="39" spans="1:17" ht="14.25" customHeight="1">
      <c r="A39" s="37" t="s">
        <v>72</v>
      </c>
      <c r="B39" s="27" t="s">
        <v>61</v>
      </c>
      <c r="C39" s="27"/>
      <c r="D39" s="39"/>
      <c r="E39" s="39"/>
      <c r="F39" s="3"/>
      <c r="G39" s="39"/>
      <c r="H39" s="3"/>
      <c r="I39" s="38"/>
      <c r="J39" s="3"/>
      <c r="K39" s="3"/>
      <c r="L39" s="38">
        <f>18772517-182171-260000-194500-125000-160000</f>
        <v>17850846</v>
      </c>
      <c r="M39" s="38">
        <v>2548493</v>
      </c>
      <c r="N39" s="38">
        <v>8546852</v>
      </c>
      <c r="O39" s="38">
        <v>3475434</v>
      </c>
      <c r="P39" s="3"/>
      <c r="Q39" s="3" t="s">
        <v>59</v>
      </c>
    </row>
    <row r="40" spans="1:17" ht="14.25" customHeight="1">
      <c r="A40" s="37" t="s">
        <v>72</v>
      </c>
      <c r="B40" s="27" t="s">
        <v>62</v>
      </c>
      <c r="C40" s="27"/>
      <c r="D40" s="39"/>
      <c r="E40" s="39"/>
      <c r="F40" s="3"/>
      <c r="G40" s="39"/>
      <c r="H40" s="3"/>
      <c r="I40" s="38"/>
      <c r="J40" s="3"/>
      <c r="K40" s="3"/>
      <c r="L40" s="38">
        <f>19503814-338935-182956-260000</f>
        <v>18721923</v>
      </c>
      <c r="M40" s="38">
        <f>3066958-160000</f>
        <v>2906958</v>
      </c>
      <c r="N40" s="38">
        <f>11565881-194500</f>
        <v>11371381</v>
      </c>
      <c r="O40" s="38">
        <f>3158283-150000</f>
        <v>3008283</v>
      </c>
      <c r="P40" s="3"/>
      <c r="Q40" s="3" t="s">
        <v>59</v>
      </c>
    </row>
    <row r="41" spans="1:17" ht="14.25" customHeight="1">
      <c r="A41" s="37" t="s">
        <v>72</v>
      </c>
      <c r="B41" s="27" t="s">
        <v>63</v>
      </c>
      <c r="C41" s="27"/>
      <c r="D41" s="39"/>
      <c r="E41" s="39"/>
      <c r="F41" s="3"/>
      <c r="G41" s="39"/>
      <c r="H41" s="3"/>
      <c r="I41" s="38"/>
      <c r="J41" s="3"/>
      <c r="K41" s="3"/>
      <c r="L41" s="38">
        <f>18090154-240000</f>
        <v>17850154</v>
      </c>
      <c r="M41" s="38">
        <f>2938645-10000</f>
        <v>2928645</v>
      </c>
      <c r="N41" s="38">
        <f>8675756-194500</f>
        <v>8481256</v>
      </c>
      <c r="O41" s="38">
        <f>3139440-150000</f>
        <v>2989440</v>
      </c>
      <c r="P41" s="38"/>
      <c r="Q41" s="3" t="s">
        <v>59</v>
      </c>
    </row>
    <row r="42" spans="1:17" ht="14.25" customHeight="1">
      <c r="A42" s="37" t="s">
        <v>72</v>
      </c>
      <c r="B42" s="27" t="s">
        <v>64</v>
      </c>
      <c r="C42" s="3"/>
      <c r="D42" s="39">
        <v>18748274</v>
      </c>
      <c r="E42" s="38"/>
      <c r="F42" s="3"/>
      <c r="G42" s="38"/>
      <c r="H42" s="3"/>
      <c r="I42" s="38"/>
      <c r="J42" s="3"/>
      <c r="K42" s="3"/>
      <c r="L42" s="38">
        <v>19503291</v>
      </c>
      <c r="M42" s="38">
        <v>2922714</v>
      </c>
      <c r="N42" s="38">
        <v>9065721</v>
      </c>
      <c r="O42" s="38">
        <v>3977513</v>
      </c>
      <c r="P42" s="38">
        <v>2178942</v>
      </c>
      <c r="Q42" s="3" t="s">
        <v>59</v>
      </c>
    </row>
    <row r="43" spans="1:17" ht="14.25" customHeight="1">
      <c r="A43" s="37" t="s">
        <v>72</v>
      </c>
      <c r="B43" s="27" t="s">
        <v>65</v>
      </c>
      <c r="C43" s="3"/>
      <c r="D43" s="39"/>
      <c r="E43" s="38"/>
      <c r="F43" s="3"/>
      <c r="G43" s="38"/>
      <c r="H43" s="3"/>
      <c r="I43" s="38"/>
      <c r="J43" s="3"/>
      <c r="K43" s="3"/>
      <c r="L43" s="3"/>
      <c r="M43" s="3"/>
      <c r="N43" s="3"/>
      <c r="O43" s="3"/>
      <c r="P43" s="3"/>
      <c r="Q43" s="3" t="s">
        <v>59</v>
      </c>
    </row>
    <row r="44" spans="1:17" ht="14.25" customHeight="1">
      <c r="A44" s="37" t="s">
        <v>72</v>
      </c>
      <c r="B44" s="27" t="s">
        <v>66</v>
      </c>
      <c r="C44" s="3"/>
      <c r="D44" s="39"/>
      <c r="E44" s="38"/>
      <c r="F44" s="3"/>
      <c r="G44" s="38"/>
      <c r="H44" s="3"/>
      <c r="I44" s="38"/>
      <c r="J44" s="3"/>
      <c r="K44" s="3"/>
      <c r="L44" s="3"/>
      <c r="M44" s="3"/>
      <c r="N44" s="3"/>
      <c r="O44" s="3"/>
      <c r="P44" s="3"/>
      <c r="Q44" s="3" t="s">
        <v>59</v>
      </c>
    </row>
    <row r="45" spans="1:17" ht="14.25" customHeight="1">
      <c r="A45" s="37" t="s">
        <v>72</v>
      </c>
      <c r="B45" s="27" t="s">
        <v>67</v>
      </c>
      <c r="C45" s="3"/>
      <c r="D45" s="39"/>
      <c r="E45" s="38">
        <v>11304395</v>
      </c>
      <c r="F45" s="3"/>
      <c r="G45" s="38"/>
      <c r="H45" s="3"/>
      <c r="I45" s="38"/>
      <c r="J45" s="3"/>
      <c r="K45" s="3"/>
      <c r="L45" s="3"/>
      <c r="M45" s="3"/>
      <c r="N45" s="3"/>
      <c r="O45" s="3"/>
      <c r="P45" s="3"/>
      <c r="Q45" s="3" t="s">
        <v>59</v>
      </c>
    </row>
    <row r="46" spans="1:17" ht="15">
      <c r="A46" s="37" t="s">
        <v>72</v>
      </c>
      <c r="B46" s="27" t="s">
        <v>68</v>
      </c>
      <c r="C46" s="39">
        <f>15278702-39225</f>
        <v>15239477</v>
      </c>
      <c r="D46" s="39"/>
      <c r="E46" s="38">
        <v>7200929</v>
      </c>
      <c r="F46" s="3"/>
      <c r="G46" s="38"/>
      <c r="H46" s="3"/>
      <c r="I46" s="38"/>
      <c r="J46" s="3"/>
      <c r="K46" s="3"/>
      <c r="L46" s="3"/>
      <c r="M46" s="3"/>
      <c r="N46" s="3"/>
      <c r="O46" s="3"/>
      <c r="P46" s="3"/>
      <c r="Q46" s="3" t="s">
        <v>59</v>
      </c>
    </row>
    <row r="47" spans="1:17" s="5" customFormat="1" ht="15">
      <c r="A47" s="37" t="s">
        <v>72</v>
      </c>
      <c r="B47" s="27" t="s">
        <v>69</v>
      </c>
      <c r="C47" s="39">
        <f>14214409-39225</f>
        <v>14175184</v>
      </c>
      <c r="D47" s="39">
        <v>18774978</v>
      </c>
      <c r="E47" s="38"/>
      <c r="F47" s="3"/>
      <c r="G47" s="38"/>
      <c r="H47" s="3"/>
      <c r="I47" s="38"/>
      <c r="J47" s="3"/>
      <c r="K47" s="3"/>
      <c r="L47" s="3"/>
      <c r="M47" s="3"/>
      <c r="N47" s="3"/>
      <c r="O47" s="3"/>
      <c r="P47" s="3"/>
      <c r="Q47" s="3" t="s">
        <v>59</v>
      </c>
    </row>
    <row r="48" spans="1:17" ht="15">
      <c r="A48" s="37" t="s">
        <v>72</v>
      </c>
      <c r="B48" s="27" t="s">
        <v>70</v>
      </c>
      <c r="C48" s="3"/>
      <c r="D48" s="39">
        <f>20010195-41578</f>
        <v>19968617</v>
      </c>
      <c r="E48" s="38"/>
      <c r="F48" s="3"/>
      <c r="G48" s="38"/>
      <c r="H48" s="3"/>
      <c r="I48" s="38"/>
      <c r="J48" s="3"/>
      <c r="K48" s="3"/>
      <c r="L48" s="3"/>
      <c r="M48" s="3"/>
      <c r="N48" s="3"/>
      <c r="O48" s="3"/>
      <c r="P48" s="3"/>
      <c r="Q48" s="3" t="s">
        <v>59</v>
      </c>
    </row>
    <row r="49" spans="1:17" ht="15">
      <c r="A49" s="37" t="s">
        <v>73</v>
      </c>
      <c r="B49" s="27" t="s">
        <v>58</v>
      </c>
      <c r="C49" s="3"/>
      <c r="D49" s="39"/>
      <c r="E49" s="38"/>
      <c r="F49" s="3"/>
      <c r="G49" s="38"/>
      <c r="H49" s="3"/>
      <c r="I49" s="38"/>
      <c r="J49" s="3"/>
      <c r="K49" s="3"/>
      <c r="L49" s="38">
        <f>10071971-56553-5685</f>
        <v>10009733</v>
      </c>
      <c r="M49" s="38">
        <v>1586689</v>
      </c>
      <c r="N49" s="38"/>
      <c r="O49" s="38"/>
      <c r="P49" s="3"/>
      <c r="Q49" s="3" t="s">
        <v>59</v>
      </c>
    </row>
    <row r="50" spans="1:17" ht="15">
      <c r="A50" s="37" t="s">
        <v>73</v>
      </c>
      <c r="B50" s="27" t="s">
        <v>60</v>
      </c>
      <c r="C50" s="3"/>
      <c r="D50" s="39"/>
      <c r="E50" s="38"/>
      <c r="F50" s="3"/>
      <c r="G50" s="38"/>
      <c r="H50" s="3"/>
      <c r="I50" s="38"/>
      <c r="J50" s="3"/>
      <c r="K50" s="3"/>
      <c r="L50" s="38">
        <f>9434330-62947-6328</f>
        <v>9365055</v>
      </c>
      <c r="M50" s="38">
        <f>1356035-90461-9094</f>
        <v>1256480</v>
      </c>
      <c r="N50" s="38">
        <v>6133926</v>
      </c>
      <c r="O50" s="38">
        <v>0</v>
      </c>
      <c r="P50" s="3"/>
      <c r="Q50" s="3" t="s">
        <v>59</v>
      </c>
    </row>
    <row r="51" spans="1:17" ht="15">
      <c r="A51" s="37" t="s">
        <v>73</v>
      </c>
      <c r="B51" s="27" t="s">
        <v>61</v>
      </c>
      <c r="C51" s="3"/>
      <c r="D51" s="39"/>
      <c r="E51" s="38"/>
      <c r="F51" s="3"/>
      <c r="G51" s="38"/>
      <c r="H51" s="3"/>
      <c r="I51" s="38"/>
      <c r="J51" s="3"/>
      <c r="K51" s="3"/>
      <c r="L51" s="38">
        <f>10321439-281000-50000-58354-5866</f>
        <v>9926219</v>
      </c>
      <c r="M51" s="38">
        <f>1712861-165254-90461-9094</f>
        <v>1448052</v>
      </c>
      <c r="N51" s="38">
        <v>5894641</v>
      </c>
      <c r="O51" s="38">
        <v>827313</v>
      </c>
      <c r="P51" s="3"/>
      <c r="Q51" s="3" t="s">
        <v>59</v>
      </c>
    </row>
    <row r="52" spans="1:17" ht="15">
      <c r="A52" s="37" t="s">
        <v>73</v>
      </c>
      <c r="B52" s="27" t="s">
        <v>62</v>
      </c>
      <c r="C52" s="3"/>
      <c r="D52" s="39"/>
      <c r="E52" s="38"/>
      <c r="F52" s="3"/>
      <c r="G52" s="38"/>
      <c r="H52" s="3"/>
      <c r="I52" s="38"/>
      <c r="J52" s="3"/>
      <c r="K52" s="3"/>
      <c r="L52" s="38">
        <f>11551470-50118-5038-328997</f>
        <v>11167317</v>
      </c>
      <c r="M52" s="38">
        <f>2231278-1265183-90461-9094-250000</f>
        <v>616540</v>
      </c>
      <c r="N52" s="38">
        <f>6977926-78599-7901</f>
        <v>6891426</v>
      </c>
      <c r="O52" s="38">
        <v>951660</v>
      </c>
      <c r="P52" s="3"/>
      <c r="Q52" s="3" t="s">
        <v>59</v>
      </c>
    </row>
    <row r="53" spans="1:17" ht="15">
      <c r="A53" s="37" t="s">
        <v>73</v>
      </c>
      <c r="B53" s="27" t="s">
        <v>63</v>
      </c>
      <c r="C53" s="3"/>
      <c r="D53" s="39"/>
      <c r="E53" s="38"/>
      <c r="F53" s="3"/>
      <c r="G53" s="38"/>
      <c r="H53" s="3"/>
      <c r="I53" s="38"/>
      <c r="J53" s="3"/>
      <c r="K53" s="3"/>
      <c r="L53" s="38">
        <f>11971498-354756</f>
        <v>11616742</v>
      </c>
      <c r="M53" s="38">
        <v>2608942</v>
      </c>
      <c r="N53" s="38">
        <f>6006231-250000</f>
        <v>5756231</v>
      </c>
      <c r="O53" s="38">
        <v>863416</v>
      </c>
      <c r="P53" s="38"/>
      <c r="Q53" s="3" t="s">
        <v>59</v>
      </c>
    </row>
    <row r="54" spans="1:17" ht="15">
      <c r="A54" s="37" t="s">
        <v>73</v>
      </c>
      <c r="B54" s="27" t="s">
        <v>64</v>
      </c>
      <c r="C54" s="3"/>
      <c r="D54" s="39">
        <f>10357830-59458</f>
        <v>10298372</v>
      </c>
      <c r="E54" s="39"/>
      <c r="F54" s="3"/>
      <c r="G54" s="39"/>
      <c r="H54" s="3"/>
      <c r="I54" s="38"/>
      <c r="J54" s="3"/>
      <c r="K54" s="3"/>
      <c r="L54" s="38">
        <v>14802660</v>
      </c>
      <c r="M54" s="38">
        <v>2673837</v>
      </c>
      <c r="N54" s="38">
        <v>6199105</v>
      </c>
      <c r="O54" s="38">
        <v>929101</v>
      </c>
      <c r="P54" s="38">
        <v>1296504</v>
      </c>
      <c r="Q54" s="3" t="s">
        <v>59</v>
      </c>
    </row>
    <row r="55" spans="1:17" ht="15">
      <c r="A55" s="37" t="s">
        <v>73</v>
      </c>
      <c r="B55" s="27" t="s">
        <v>65</v>
      </c>
      <c r="C55" s="3"/>
      <c r="D55" s="39"/>
      <c r="E55" s="39"/>
      <c r="F55" s="3"/>
      <c r="G55" s="39"/>
      <c r="H55" s="3"/>
      <c r="I55" s="38"/>
      <c r="J55" s="3"/>
      <c r="K55" s="3"/>
      <c r="L55" s="3"/>
      <c r="M55" s="3"/>
      <c r="N55" s="3"/>
      <c r="O55" s="3"/>
      <c r="P55" s="3"/>
      <c r="Q55" s="3" t="s">
        <v>59</v>
      </c>
    </row>
    <row r="56" spans="1:17" ht="15">
      <c r="A56" s="37" t="s">
        <v>73</v>
      </c>
      <c r="B56" s="27" t="s">
        <v>66</v>
      </c>
      <c r="C56" s="3"/>
      <c r="D56" s="39"/>
      <c r="E56" s="39"/>
      <c r="F56" s="3"/>
      <c r="G56" s="39"/>
      <c r="H56" s="3"/>
      <c r="I56" s="38"/>
      <c r="J56" s="3"/>
      <c r="K56" s="3"/>
      <c r="L56" s="3"/>
      <c r="M56" s="3"/>
      <c r="N56" s="3"/>
      <c r="O56" s="3"/>
      <c r="P56" s="3"/>
      <c r="Q56" s="3" t="s">
        <v>59</v>
      </c>
    </row>
    <row r="57" spans="1:17" ht="15">
      <c r="A57" s="37" t="s">
        <v>73</v>
      </c>
      <c r="B57" s="27" t="s">
        <v>67</v>
      </c>
      <c r="C57" s="3"/>
      <c r="D57" s="39"/>
      <c r="E57" s="39">
        <v>6763310</v>
      </c>
      <c r="F57" s="3"/>
      <c r="G57" s="39"/>
      <c r="H57" s="3"/>
      <c r="I57" s="38"/>
      <c r="J57" s="3"/>
      <c r="K57" s="3"/>
      <c r="L57" s="3"/>
      <c r="M57" s="3"/>
      <c r="N57" s="3"/>
      <c r="O57" s="3"/>
      <c r="P57" s="3"/>
      <c r="Q57" s="3" t="s">
        <v>59</v>
      </c>
    </row>
    <row r="58" spans="1:17" ht="15">
      <c r="A58" s="37" t="s">
        <v>73</v>
      </c>
      <c r="B58" s="27" t="s">
        <v>68</v>
      </c>
      <c r="C58" s="3"/>
      <c r="D58" s="39"/>
      <c r="E58" s="39">
        <v>5777404</v>
      </c>
      <c r="F58" s="3"/>
      <c r="G58" s="39">
        <v>462996</v>
      </c>
      <c r="H58" s="3"/>
      <c r="I58" s="38">
        <f>1975150-7500</f>
        <v>1967650</v>
      </c>
      <c r="J58" s="3"/>
      <c r="K58" s="3"/>
      <c r="L58" s="3"/>
      <c r="M58" s="3"/>
      <c r="N58" s="3"/>
      <c r="O58" s="3"/>
      <c r="P58" s="3"/>
      <c r="Q58" s="3" t="s">
        <v>59</v>
      </c>
    </row>
    <row r="59" spans="1:17" ht="15">
      <c r="A59" s="37" t="s">
        <v>73</v>
      </c>
      <c r="B59" s="27" t="s">
        <v>69</v>
      </c>
      <c r="C59" s="3"/>
      <c r="D59" s="39">
        <f>10228929-59458-28600-5977-2875</f>
        <v>10132019</v>
      </c>
      <c r="E59" s="39"/>
      <c r="F59" s="3"/>
      <c r="G59" s="39">
        <v>668502</v>
      </c>
      <c r="H59" s="3"/>
      <c r="I59" s="38">
        <f>1539246+113243-7500</f>
        <v>1644989</v>
      </c>
      <c r="J59" s="3"/>
      <c r="K59" s="3"/>
      <c r="L59" s="3"/>
      <c r="M59" s="3"/>
      <c r="N59" s="3"/>
      <c r="O59" s="3"/>
      <c r="P59" s="3"/>
      <c r="Q59" s="3" t="s">
        <v>59</v>
      </c>
    </row>
    <row r="60" spans="1:17" ht="15">
      <c r="A60" s="37" t="s">
        <v>73</v>
      </c>
      <c r="B60" s="27" t="s">
        <v>70</v>
      </c>
      <c r="C60" s="3"/>
      <c r="D60" s="39">
        <f>10669516-50118-30315-5038-8047</f>
        <v>10575998</v>
      </c>
      <c r="E60" s="39"/>
      <c r="F60" s="3"/>
      <c r="G60" s="39">
        <v>1289211</v>
      </c>
      <c r="H60" s="3"/>
      <c r="I60" s="38">
        <f>1662972-7950</f>
        <v>1655022</v>
      </c>
      <c r="J60" s="3"/>
      <c r="K60" s="3"/>
      <c r="L60" s="3"/>
      <c r="M60" s="3"/>
      <c r="N60" s="3"/>
      <c r="O60" s="3"/>
      <c r="P60" s="3"/>
      <c r="Q60" s="3" t="s">
        <v>59</v>
      </c>
    </row>
    <row r="61" spans="1:17" ht="15">
      <c r="A61" s="37" t="s">
        <v>74</v>
      </c>
      <c r="B61" s="27" t="s">
        <v>58</v>
      </c>
      <c r="C61" s="3"/>
      <c r="D61" s="39"/>
      <c r="E61" s="39"/>
      <c r="F61" s="3"/>
      <c r="G61" s="39"/>
      <c r="H61" s="3"/>
      <c r="I61" s="38"/>
      <c r="J61" s="3"/>
      <c r="K61" s="3"/>
      <c r="L61" s="39">
        <f>4975960-155657</f>
        <v>4820303</v>
      </c>
      <c r="M61" s="39">
        <v>487772</v>
      </c>
      <c r="N61" s="39"/>
      <c r="O61" s="39"/>
      <c r="P61" s="3"/>
      <c r="Q61" s="3" t="s">
        <v>59</v>
      </c>
    </row>
    <row r="62" spans="1:17" ht="15">
      <c r="A62" s="37" t="s">
        <v>74</v>
      </c>
      <c r="B62" s="27" t="s">
        <v>60</v>
      </c>
      <c r="C62" s="3"/>
      <c r="D62" s="39"/>
      <c r="E62" s="39"/>
      <c r="F62" s="3"/>
      <c r="G62" s="39"/>
      <c r="H62" s="3"/>
      <c r="I62" s="38"/>
      <c r="J62" s="3"/>
      <c r="K62" s="3"/>
      <c r="L62" s="39">
        <f>4773872-145193</f>
        <v>4628679</v>
      </c>
      <c r="M62" s="39">
        <v>470970</v>
      </c>
      <c r="N62" s="39">
        <v>5050533</v>
      </c>
      <c r="O62" s="39"/>
      <c r="P62" s="3"/>
      <c r="Q62" s="3" t="s">
        <v>59</v>
      </c>
    </row>
    <row r="63" spans="1:17" ht="15">
      <c r="A63" s="37" t="s">
        <v>74</v>
      </c>
      <c r="B63" s="27" t="s">
        <v>61</v>
      </c>
      <c r="C63" s="3"/>
      <c r="D63" s="39"/>
      <c r="E63" s="39"/>
      <c r="F63" s="3"/>
      <c r="G63" s="39"/>
      <c r="H63" s="3"/>
      <c r="I63" s="38"/>
      <c r="J63" s="3"/>
      <c r="K63" s="3"/>
      <c r="L63" s="39">
        <f>4918677-112000-10000-135878</f>
        <v>4660799</v>
      </c>
      <c r="M63" s="39">
        <v>497114</v>
      </c>
      <c r="N63" s="39">
        <f>4650721-154495</f>
        <v>4496226</v>
      </c>
      <c r="O63" s="39"/>
      <c r="P63" s="3"/>
      <c r="Q63" s="3" t="s">
        <v>59</v>
      </c>
    </row>
    <row r="64" spans="1:17" ht="15">
      <c r="A64" s="37" t="s">
        <v>74</v>
      </c>
      <c r="B64" s="27" t="s">
        <v>62</v>
      </c>
      <c r="C64" s="3"/>
      <c r="D64" s="39"/>
      <c r="E64" s="39"/>
      <c r="F64" s="3"/>
      <c r="G64" s="39"/>
      <c r="H64" s="3"/>
      <c r="I64" s="38"/>
      <c r="J64" s="3"/>
      <c r="K64" s="3"/>
      <c r="L64" s="38">
        <f>5462559-112000</f>
        <v>5350559</v>
      </c>
      <c r="M64" s="38">
        <f>601048-10000</f>
        <v>591048</v>
      </c>
      <c r="N64" s="38">
        <v>6007222</v>
      </c>
      <c r="O64" s="39"/>
      <c r="P64" s="3"/>
      <c r="Q64" s="3" t="s">
        <v>59</v>
      </c>
    </row>
    <row r="65" spans="1:17" ht="15">
      <c r="A65" s="37" t="s">
        <v>74</v>
      </c>
      <c r="B65" s="27" t="s">
        <v>63</v>
      </c>
      <c r="C65" s="3"/>
      <c r="D65" s="39"/>
      <c r="E65" s="39"/>
      <c r="F65" s="3"/>
      <c r="G65" s="39"/>
      <c r="H65" s="3"/>
      <c r="I65" s="38"/>
      <c r="J65" s="3"/>
      <c r="K65" s="3"/>
      <c r="L65" s="38">
        <f>4987368-110000</f>
        <v>4877368</v>
      </c>
      <c r="M65" s="38">
        <v>408736</v>
      </c>
      <c r="N65" s="38">
        <f>4454703-10000</f>
        <v>4444703</v>
      </c>
      <c r="O65" s="39"/>
      <c r="P65" s="39"/>
      <c r="Q65" s="3" t="s">
        <v>59</v>
      </c>
    </row>
    <row r="66" spans="1:17" ht="15">
      <c r="A66" s="37" t="s">
        <v>74</v>
      </c>
      <c r="B66" s="27" t="s">
        <v>64</v>
      </c>
      <c r="C66" s="3"/>
      <c r="D66" s="39">
        <f>4828700-103437</f>
        <v>4725263</v>
      </c>
      <c r="E66" s="39"/>
      <c r="F66" s="3"/>
      <c r="G66" s="3"/>
      <c r="H66" s="3"/>
      <c r="I66" s="38"/>
      <c r="J66" s="3"/>
      <c r="K66" s="3"/>
      <c r="L66" s="38">
        <v>5642250</v>
      </c>
      <c r="M66" s="38">
        <v>418572</v>
      </c>
      <c r="N66" s="38">
        <v>4719526</v>
      </c>
      <c r="O66" s="3"/>
      <c r="P66" s="38">
        <v>57218</v>
      </c>
      <c r="Q66" s="3" t="s">
        <v>59</v>
      </c>
    </row>
    <row r="67" spans="1:17" ht="15">
      <c r="A67" s="37" t="s">
        <v>74</v>
      </c>
      <c r="B67" s="27" t="s">
        <v>65</v>
      </c>
      <c r="C67" s="3"/>
      <c r="D67" s="39"/>
      <c r="E67" s="39"/>
      <c r="F67" s="3"/>
      <c r="G67" s="3"/>
      <c r="H67" s="3"/>
      <c r="I67" s="38"/>
      <c r="J67" s="3"/>
      <c r="K67" s="3"/>
      <c r="L67" s="3"/>
      <c r="M67" s="3"/>
      <c r="N67" s="3"/>
      <c r="O67" s="3"/>
      <c r="P67" s="3"/>
      <c r="Q67" s="3" t="s">
        <v>59</v>
      </c>
    </row>
    <row r="68" spans="1:17" ht="15">
      <c r="A68" s="37" t="s">
        <v>74</v>
      </c>
      <c r="B68" s="27" t="s">
        <v>66</v>
      </c>
      <c r="C68" s="3"/>
      <c r="D68" s="39"/>
      <c r="E68" s="39"/>
      <c r="F68" s="3"/>
      <c r="G68" s="3"/>
      <c r="H68" s="3"/>
      <c r="I68" s="38"/>
      <c r="J68" s="3"/>
      <c r="K68" s="3"/>
      <c r="L68" s="3"/>
      <c r="M68" s="3"/>
      <c r="N68" s="3"/>
      <c r="O68" s="3"/>
      <c r="P68" s="3"/>
      <c r="Q68" s="3" t="s">
        <v>59</v>
      </c>
    </row>
    <row r="69" spans="1:17" s="5" customFormat="1" ht="15">
      <c r="A69" s="37" t="s">
        <v>74</v>
      </c>
      <c r="B69" s="27" t="s">
        <v>67</v>
      </c>
      <c r="C69" s="3"/>
      <c r="D69" s="39"/>
      <c r="E69" s="39">
        <f>6088418-200596-129140</f>
        <v>5758682</v>
      </c>
      <c r="F69" s="3"/>
      <c r="G69" s="3"/>
      <c r="H69" s="3"/>
      <c r="I69" s="38"/>
      <c r="J69" s="3"/>
      <c r="K69" s="3"/>
      <c r="L69" s="3"/>
      <c r="M69" s="3"/>
      <c r="N69" s="3"/>
      <c r="O69" s="3"/>
      <c r="P69" s="3"/>
      <c r="Q69" s="3" t="s">
        <v>59</v>
      </c>
    </row>
    <row r="70" spans="1:17" ht="15">
      <c r="A70" s="37" t="s">
        <v>74</v>
      </c>
      <c r="B70" s="27" t="s">
        <v>68</v>
      </c>
      <c r="C70" s="3"/>
      <c r="D70" s="39"/>
      <c r="E70" s="39">
        <f>5172023-201914-121006</f>
        <v>4849103</v>
      </c>
      <c r="F70" s="3"/>
      <c r="G70" s="3"/>
      <c r="H70" s="3"/>
      <c r="I70" s="38"/>
      <c r="J70" s="3"/>
      <c r="K70" s="3"/>
      <c r="L70" s="3"/>
      <c r="M70" s="3"/>
      <c r="N70" s="3"/>
      <c r="O70" s="3"/>
      <c r="P70" s="3"/>
      <c r="Q70" s="3" t="s">
        <v>59</v>
      </c>
    </row>
    <row r="71" spans="1:17" ht="15">
      <c r="A71" s="37" t="s">
        <v>74</v>
      </c>
      <c r="B71" s="27" t="s">
        <v>69</v>
      </c>
      <c r="C71" s="3"/>
      <c r="D71" s="39">
        <f>4919817-152727</f>
        <v>4767090</v>
      </c>
      <c r="E71" s="39"/>
      <c r="F71" s="3"/>
      <c r="G71" s="3"/>
      <c r="H71" s="3"/>
      <c r="I71" s="38"/>
      <c r="J71" s="3"/>
      <c r="K71" s="3"/>
      <c r="L71" s="3"/>
      <c r="M71" s="3"/>
      <c r="N71" s="3"/>
      <c r="O71" s="3"/>
      <c r="P71" s="3"/>
      <c r="Q71" s="3" t="s">
        <v>59</v>
      </c>
    </row>
    <row r="72" spans="1:17" ht="15">
      <c r="A72" s="37" t="s">
        <v>74</v>
      </c>
      <c r="B72" s="27" t="s">
        <v>70</v>
      </c>
      <c r="C72" s="3"/>
      <c r="D72" s="39">
        <f>4948097-157187</f>
        <v>4790910</v>
      </c>
      <c r="E72" s="39"/>
      <c r="F72" s="3"/>
      <c r="G72" s="3"/>
      <c r="H72" s="3"/>
      <c r="I72" s="38"/>
      <c r="J72" s="3"/>
      <c r="K72" s="3"/>
      <c r="L72" s="3"/>
      <c r="M72" s="3"/>
      <c r="N72" s="3"/>
      <c r="O72" s="3"/>
      <c r="P72" s="3"/>
      <c r="Q72" s="3" t="s">
        <v>59</v>
      </c>
    </row>
    <row r="73" spans="1:17" ht="15">
      <c r="A73" s="37" t="s">
        <v>75</v>
      </c>
      <c r="B73" s="27" t="s">
        <v>58</v>
      </c>
      <c r="C73" s="3"/>
      <c r="D73" s="39"/>
      <c r="E73" s="39"/>
      <c r="F73" s="3"/>
      <c r="G73" s="3"/>
      <c r="H73" s="3"/>
      <c r="I73" s="38"/>
      <c r="J73" s="3"/>
      <c r="K73" s="3"/>
      <c r="L73" s="39">
        <v>2011167</v>
      </c>
      <c r="M73" s="39">
        <v>0</v>
      </c>
      <c r="N73" s="39"/>
      <c r="O73" s="39">
        <v>472443</v>
      </c>
      <c r="P73" s="3"/>
      <c r="Q73" s="3" t="s">
        <v>59</v>
      </c>
    </row>
    <row r="74" spans="1:17" ht="15">
      <c r="A74" s="37" t="s">
        <v>75</v>
      </c>
      <c r="B74" s="27" t="s">
        <v>60</v>
      </c>
      <c r="C74" s="3"/>
      <c r="D74" s="39"/>
      <c r="E74" s="39"/>
      <c r="F74" s="3"/>
      <c r="G74" s="3"/>
      <c r="H74" s="3"/>
      <c r="I74" s="38"/>
      <c r="J74" s="3"/>
      <c r="K74" s="3"/>
      <c r="L74" s="39">
        <v>1930167</v>
      </c>
      <c r="M74" s="39">
        <v>0</v>
      </c>
      <c r="N74" s="39">
        <f>1857070-360506</f>
        <v>1496564</v>
      </c>
      <c r="O74" s="39">
        <v>573639</v>
      </c>
      <c r="P74" s="55"/>
      <c r="Q74" s="3" t="s">
        <v>59</v>
      </c>
    </row>
    <row r="75" spans="1:17" ht="15">
      <c r="A75" s="37" t="s">
        <v>75</v>
      </c>
      <c r="B75" s="27" t="s">
        <v>61</v>
      </c>
      <c r="C75" s="3"/>
      <c r="D75" s="39"/>
      <c r="E75" s="39"/>
      <c r="F75" s="3"/>
      <c r="G75" s="3"/>
      <c r="H75" s="3"/>
      <c r="I75" s="38"/>
      <c r="J75" s="3"/>
      <c r="K75" s="3"/>
      <c r="L75" s="39">
        <f>2512087-153000</f>
        <v>2359087</v>
      </c>
      <c r="M75" s="39">
        <v>74570</v>
      </c>
      <c r="N75" s="39">
        <f>1946111-200052</f>
        <v>1746059</v>
      </c>
      <c r="O75" s="39">
        <v>602871</v>
      </c>
      <c r="P75" s="3"/>
      <c r="Q75" s="3" t="s">
        <v>59</v>
      </c>
    </row>
    <row r="76" spans="1:17" ht="15">
      <c r="A76" s="37" t="s">
        <v>75</v>
      </c>
      <c r="B76" s="27" t="s">
        <v>62</v>
      </c>
      <c r="C76" s="3"/>
      <c r="D76" s="39"/>
      <c r="E76" s="39"/>
      <c r="F76" s="3"/>
      <c r="G76" s="3"/>
      <c r="H76" s="3"/>
      <c r="I76" s="38"/>
      <c r="J76" s="3"/>
      <c r="K76" s="3"/>
      <c r="L76" s="39">
        <f>3022507-153000</f>
        <v>2869507</v>
      </c>
      <c r="M76" s="39"/>
      <c r="N76" s="39">
        <f>2721748-200052</f>
        <v>2521696</v>
      </c>
      <c r="O76" s="39">
        <v>623923</v>
      </c>
      <c r="P76" s="3"/>
      <c r="Q76" s="3" t="s">
        <v>59</v>
      </c>
    </row>
    <row r="77" spans="1:17" ht="15">
      <c r="A77" s="37" t="s">
        <v>75</v>
      </c>
      <c r="B77" s="27" t="s">
        <v>63</v>
      </c>
      <c r="C77" s="3"/>
      <c r="D77" s="39"/>
      <c r="E77" s="39"/>
      <c r="F77" s="3"/>
      <c r="G77" s="3"/>
      <c r="H77" s="3"/>
      <c r="I77" s="38"/>
      <c r="J77" s="3"/>
      <c r="K77" s="3"/>
      <c r="L77" s="39">
        <f>2868917-153000</f>
        <v>2715917</v>
      </c>
      <c r="M77" s="39"/>
      <c r="N77" s="39">
        <f>2754199-200052</f>
        <v>2554147</v>
      </c>
      <c r="O77" s="39">
        <v>585202</v>
      </c>
      <c r="P77" s="39"/>
      <c r="Q77" s="3" t="s">
        <v>59</v>
      </c>
    </row>
    <row r="78" spans="1:17" ht="15">
      <c r="A78" s="37" t="s">
        <v>75</v>
      </c>
      <c r="B78" s="27" t="s">
        <v>64</v>
      </c>
      <c r="C78" s="3"/>
      <c r="D78" s="39">
        <v>2187809</v>
      </c>
      <c r="E78" s="39"/>
      <c r="F78" s="3"/>
      <c r="G78" s="39"/>
      <c r="H78" s="3"/>
      <c r="I78" s="38"/>
      <c r="J78" s="3"/>
      <c r="K78" s="3"/>
      <c r="L78" s="39">
        <v>3129904</v>
      </c>
      <c r="M78" s="39">
        <v>91884</v>
      </c>
      <c r="N78" s="39">
        <v>3123465</v>
      </c>
      <c r="O78" s="39">
        <v>337043</v>
      </c>
      <c r="P78" s="39">
        <v>465442</v>
      </c>
      <c r="Q78" s="3" t="s">
        <v>59</v>
      </c>
    </row>
    <row r="79" spans="1:17" ht="15">
      <c r="A79" s="37" t="s">
        <v>75</v>
      </c>
      <c r="B79" s="27" t="s">
        <v>65</v>
      </c>
      <c r="C79" s="3"/>
      <c r="D79" s="39"/>
      <c r="E79" s="39"/>
      <c r="F79" s="3"/>
      <c r="G79" s="39"/>
      <c r="H79" s="3"/>
      <c r="I79" s="38"/>
      <c r="J79" s="3"/>
      <c r="K79" s="3"/>
      <c r="L79" s="3"/>
      <c r="M79" s="3"/>
      <c r="N79" s="3"/>
      <c r="O79" s="3"/>
      <c r="P79" s="3"/>
      <c r="Q79" s="3" t="s">
        <v>59</v>
      </c>
    </row>
    <row r="80" spans="1:17" ht="15">
      <c r="A80" s="37" t="s">
        <v>75</v>
      </c>
      <c r="B80" s="27" t="s">
        <v>66</v>
      </c>
      <c r="C80" s="3"/>
      <c r="D80" s="39"/>
      <c r="E80" s="39"/>
      <c r="F80" s="3"/>
      <c r="G80" s="39"/>
      <c r="H80" s="3"/>
      <c r="I80" s="38"/>
      <c r="J80" s="3"/>
      <c r="K80" s="3"/>
      <c r="L80" s="3"/>
      <c r="M80" s="3"/>
      <c r="N80" s="3"/>
      <c r="O80" s="3"/>
      <c r="P80" s="3"/>
      <c r="Q80" s="3" t="s">
        <v>59</v>
      </c>
    </row>
    <row r="81" spans="1:17" ht="15">
      <c r="A81" s="37" t="s">
        <v>75</v>
      </c>
      <c r="B81" s="27" t="s">
        <v>67</v>
      </c>
      <c r="C81" s="3"/>
      <c r="D81" s="39"/>
      <c r="E81" s="39"/>
      <c r="F81" s="3"/>
      <c r="G81" s="39"/>
      <c r="H81" s="3"/>
      <c r="I81" s="38"/>
      <c r="J81" s="3"/>
      <c r="K81" s="3"/>
      <c r="L81" s="3"/>
      <c r="M81" s="3"/>
      <c r="N81" s="3"/>
      <c r="O81" s="3"/>
      <c r="P81" s="3"/>
      <c r="Q81" s="3" t="s">
        <v>59</v>
      </c>
    </row>
    <row r="82" spans="1:17" ht="15">
      <c r="A82" s="37" t="s">
        <v>75</v>
      </c>
      <c r="B82" s="27" t="s">
        <v>68</v>
      </c>
      <c r="C82" s="3"/>
      <c r="D82" s="39"/>
      <c r="E82" s="39">
        <v>823511</v>
      </c>
      <c r="F82" s="3"/>
      <c r="G82" s="39"/>
      <c r="H82" s="3"/>
      <c r="I82" s="38"/>
      <c r="J82" s="3"/>
      <c r="K82" s="3"/>
      <c r="L82" s="3"/>
      <c r="M82" s="3"/>
      <c r="N82" s="3"/>
      <c r="O82" s="3"/>
      <c r="P82" s="3"/>
      <c r="Q82" s="3" t="s">
        <v>59</v>
      </c>
    </row>
    <row r="83" spans="1:17" ht="15">
      <c r="A83" s="37" t="s">
        <v>75</v>
      </c>
      <c r="B83" s="27" t="s">
        <v>69</v>
      </c>
      <c r="C83" s="3"/>
      <c r="D83" s="39">
        <v>1879116</v>
      </c>
      <c r="E83" s="39"/>
      <c r="F83" s="3"/>
      <c r="G83" s="39"/>
      <c r="H83" s="3"/>
      <c r="I83" s="38"/>
      <c r="J83" s="3"/>
      <c r="K83" s="3"/>
      <c r="L83" s="3"/>
      <c r="M83" s="3"/>
      <c r="N83" s="3"/>
      <c r="O83" s="3"/>
      <c r="P83" s="3"/>
      <c r="Q83" s="3" t="s">
        <v>59</v>
      </c>
    </row>
    <row r="84" spans="1:17" s="5" customFormat="1" ht="15">
      <c r="A84" s="37" t="s">
        <v>75</v>
      </c>
      <c r="B84" s="27" t="s">
        <v>67</v>
      </c>
      <c r="C84" s="3"/>
      <c r="D84" s="39">
        <v>2045094</v>
      </c>
      <c r="E84" s="39"/>
      <c r="F84" s="3"/>
      <c r="G84" s="39"/>
      <c r="H84" s="3"/>
      <c r="I84" s="39"/>
      <c r="J84" s="3"/>
      <c r="K84" s="3"/>
      <c r="L84" s="3"/>
      <c r="M84" s="3"/>
      <c r="N84" s="3"/>
      <c r="O84" s="3"/>
      <c r="P84" s="3"/>
      <c r="Q84" s="3" t="s">
        <v>59</v>
      </c>
    </row>
    <row r="85" spans="1:17" s="5" customFormat="1" ht="15">
      <c r="A85" s="37" t="s">
        <v>76</v>
      </c>
      <c r="B85" s="27" t="s">
        <v>58</v>
      </c>
      <c r="C85" s="3"/>
      <c r="D85" s="39"/>
      <c r="E85" s="39"/>
      <c r="F85" s="3"/>
      <c r="G85" s="39"/>
      <c r="H85" s="3"/>
      <c r="I85" s="39"/>
      <c r="J85" s="3"/>
      <c r="K85" s="3"/>
      <c r="L85" s="39">
        <v>1549240</v>
      </c>
      <c r="M85" s="39">
        <f>1098335-1098335</f>
        <v>0</v>
      </c>
      <c r="N85" s="39"/>
      <c r="O85" s="39">
        <v>377767</v>
      </c>
      <c r="P85" s="3"/>
      <c r="Q85" s="3" t="s">
        <v>59</v>
      </c>
    </row>
    <row r="86" spans="1:17" s="5" customFormat="1" ht="15">
      <c r="A86" s="37" t="s">
        <v>76</v>
      </c>
      <c r="B86" s="27" t="s">
        <v>60</v>
      </c>
      <c r="C86" s="3"/>
      <c r="D86" s="39"/>
      <c r="E86" s="39"/>
      <c r="F86" s="3"/>
      <c r="G86" s="39"/>
      <c r="H86" s="3"/>
      <c r="I86" s="39"/>
      <c r="J86" s="3"/>
      <c r="K86" s="3"/>
      <c r="L86" s="39">
        <v>1556494</v>
      </c>
      <c r="M86" s="39">
        <v>953865</v>
      </c>
      <c r="N86" s="39">
        <v>4662931</v>
      </c>
      <c r="O86" s="39">
        <v>359839</v>
      </c>
      <c r="P86" s="3"/>
      <c r="Q86" s="3" t="s">
        <v>59</v>
      </c>
    </row>
    <row r="87" spans="1:17" s="5" customFormat="1" ht="15">
      <c r="A87" s="37" t="s">
        <v>76</v>
      </c>
      <c r="B87" s="27" t="s">
        <v>61</v>
      </c>
      <c r="C87" s="3"/>
      <c r="D87" s="39"/>
      <c r="E87" s="39"/>
      <c r="F87" s="3"/>
      <c r="G87" s="39"/>
      <c r="H87" s="3"/>
      <c r="I87" s="39"/>
      <c r="J87" s="3"/>
      <c r="K87" s="3"/>
      <c r="L87" s="39">
        <v>1852795</v>
      </c>
      <c r="M87" s="39">
        <v>965105</v>
      </c>
      <c r="N87" s="39">
        <v>4552164</v>
      </c>
      <c r="O87" s="39">
        <v>340026</v>
      </c>
      <c r="P87" s="3"/>
      <c r="Q87" s="3" t="s">
        <v>59</v>
      </c>
    </row>
    <row r="88" spans="1:17" s="5" customFormat="1" ht="15">
      <c r="A88" s="37" t="s">
        <v>76</v>
      </c>
      <c r="B88" s="27" t="s">
        <v>62</v>
      </c>
      <c r="C88" s="3"/>
      <c r="D88" s="39"/>
      <c r="E88" s="39"/>
      <c r="F88" s="3"/>
      <c r="G88" s="39"/>
      <c r="H88" s="3"/>
      <c r="I88" s="39"/>
      <c r="J88" s="3"/>
      <c r="K88" s="3"/>
      <c r="L88" s="39">
        <v>2213605</v>
      </c>
      <c r="M88" s="39">
        <v>1067407</v>
      </c>
      <c r="N88" s="39">
        <v>5345049</v>
      </c>
      <c r="O88" s="39">
        <v>390286</v>
      </c>
      <c r="P88" s="3"/>
      <c r="Q88" s="3" t="s">
        <v>59</v>
      </c>
    </row>
    <row r="89" spans="1:17" s="5" customFormat="1" ht="15">
      <c r="A89" s="37" t="s">
        <v>76</v>
      </c>
      <c r="B89" s="27" t="s">
        <v>63</v>
      </c>
      <c r="C89" s="3"/>
      <c r="D89" s="39"/>
      <c r="E89" s="39"/>
      <c r="F89" s="3"/>
      <c r="G89" s="39"/>
      <c r="H89" s="3"/>
      <c r="I89" s="39"/>
      <c r="J89" s="3"/>
      <c r="K89" s="3"/>
      <c r="L89" s="39">
        <v>2196968</v>
      </c>
      <c r="M89" s="39">
        <v>1087033</v>
      </c>
      <c r="N89" s="39">
        <v>4558114</v>
      </c>
      <c r="O89" s="39">
        <v>360689</v>
      </c>
      <c r="P89" s="39"/>
      <c r="Q89" s="3" t="s">
        <v>59</v>
      </c>
    </row>
    <row r="90" spans="1:17" ht="15">
      <c r="A90" s="37" t="s">
        <v>76</v>
      </c>
      <c r="B90" s="27" t="s">
        <v>64</v>
      </c>
      <c r="C90" s="3"/>
      <c r="D90" s="39">
        <v>1701567</v>
      </c>
      <c r="E90" s="39"/>
      <c r="F90" s="3"/>
      <c r="G90" s="39"/>
      <c r="H90" s="3"/>
      <c r="I90" s="38"/>
      <c r="J90" s="3"/>
      <c r="K90" s="3"/>
      <c r="L90" s="39">
        <v>2142656</v>
      </c>
      <c r="M90" s="39">
        <v>1128231</v>
      </c>
      <c r="N90" s="39">
        <v>4299905</v>
      </c>
      <c r="O90" s="39">
        <v>311166</v>
      </c>
      <c r="P90" s="39">
        <v>1290412</v>
      </c>
      <c r="Q90" s="3" t="s">
        <v>59</v>
      </c>
    </row>
    <row r="91" spans="1:17" ht="15">
      <c r="A91" s="37" t="s">
        <v>76</v>
      </c>
      <c r="B91" s="27" t="s">
        <v>65</v>
      </c>
      <c r="C91" s="3"/>
      <c r="D91" s="39"/>
      <c r="E91" s="39"/>
      <c r="F91" s="3"/>
      <c r="G91" s="39"/>
      <c r="H91" s="3"/>
      <c r="I91" s="38"/>
      <c r="J91" s="3"/>
      <c r="K91" s="3"/>
      <c r="L91" s="3"/>
      <c r="M91" s="3"/>
      <c r="N91" s="3"/>
      <c r="O91" s="3"/>
      <c r="P91" s="3"/>
      <c r="Q91" s="3" t="s">
        <v>59</v>
      </c>
    </row>
    <row r="92" spans="1:17" ht="15">
      <c r="A92" s="37" t="s">
        <v>76</v>
      </c>
      <c r="B92" s="27" t="s">
        <v>66</v>
      </c>
      <c r="C92" s="3"/>
      <c r="D92" s="39"/>
      <c r="E92" s="39"/>
      <c r="F92" s="3"/>
      <c r="G92" s="39"/>
      <c r="H92" s="3"/>
      <c r="I92" s="38"/>
      <c r="J92" s="3"/>
      <c r="K92" s="3"/>
      <c r="L92" s="3"/>
      <c r="M92" s="3"/>
      <c r="N92" s="3"/>
      <c r="O92" s="3"/>
      <c r="P92" s="3"/>
      <c r="Q92" s="3" t="s">
        <v>59</v>
      </c>
    </row>
    <row r="93" spans="1:17" ht="15">
      <c r="A93" s="37" t="s">
        <v>76</v>
      </c>
      <c r="B93" s="27" t="s">
        <v>67</v>
      </c>
      <c r="C93" s="3"/>
      <c r="D93" s="39"/>
      <c r="E93" s="39">
        <v>4776184</v>
      </c>
      <c r="F93" s="3"/>
      <c r="G93" s="39"/>
      <c r="H93" s="3"/>
      <c r="I93" s="38"/>
      <c r="J93" s="3"/>
      <c r="K93" s="3"/>
      <c r="L93" s="3"/>
      <c r="M93" s="3"/>
      <c r="N93" s="3"/>
      <c r="O93" s="3"/>
      <c r="P93" s="3"/>
      <c r="Q93" s="3" t="s">
        <v>59</v>
      </c>
    </row>
    <row r="94" spans="1:17" ht="15">
      <c r="A94" s="37" t="s">
        <v>76</v>
      </c>
      <c r="B94" s="27" t="s">
        <v>68</v>
      </c>
      <c r="C94" s="3"/>
      <c r="D94" s="39"/>
      <c r="E94" s="39">
        <v>3863508</v>
      </c>
      <c r="F94" s="3"/>
      <c r="G94" s="39"/>
      <c r="H94" s="3"/>
      <c r="I94" s="38"/>
      <c r="J94" s="3"/>
      <c r="K94" s="3"/>
      <c r="L94" s="3"/>
      <c r="M94" s="3"/>
      <c r="N94" s="3"/>
      <c r="O94" s="3"/>
      <c r="P94" s="3"/>
      <c r="Q94" s="3" t="s">
        <v>59</v>
      </c>
    </row>
    <row r="95" spans="1:17" ht="15">
      <c r="A95" s="37" t="s">
        <v>76</v>
      </c>
      <c r="B95" s="27" t="s">
        <v>69</v>
      </c>
      <c r="C95" s="3"/>
      <c r="D95" s="39">
        <v>1674284</v>
      </c>
      <c r="E95" s="39"/>
      <c r="F95" s="3"/>
      <c r="G95" s="39"/>
      <c r="H95" s="3"/>
      <c r="I95" s="38"/>
      <c r="J95" s="3"/>
      <c r="K95" s="3"/>
      <c r="L95" s="3"/>
      <c r="M95" s="3"/>
      <c r="N95" s="3"/>
      <c r="O95" s="3"/>
      <c r="P95" s="3"/>
      <c r="Q95" s="3" t="s">
        <v>59</v>
      </c>
    </row>
    <row r="96" spans="1:17" ht="15">
      <c r="A96" s="37" t="s">
        <v>76</v>
      </c>
      <c r="B96" s="27" t="s">
        <v>67</v>
      </c>
      <c r="C96" s="3"/>
      <c r="D96" s="39">
        <v>1756114</v>
      </c>
      <c r="E96" s="39"/>
      <c r="F96" s="3"/>
      <c r="G96" s="39"/>
      <c r="H96" s="3"/>
      <c r="I96" s="39"/>
      <c r="J96" s="3"/>
      <c r="K96" s="3"/>
      <c r="L96" s="3"/>
      <c r="M96" s="3"/>
      <c r="N96" s="3"/>
      <c r="O96" s="3"/>
      <c r="P96" s="3"/>
      <c r="Q96" s="3" t="s">
        <v>59</v>
      </c>
    </row>
    <row r="97" spans="1:17" ht="15">
      <c r="A97" s="37" t="s">
        <v>77</v>
      </c>
      <c r="B97" s="27" t="s">
        <v>58</v>
      </c>
      <c r="C97" s="3"/>
      <c r="D97" s="39"/>
      <c r="E97" s="39"/>
      <c r="F97" s="3"/>
      <c r="G97" s="39"/>
      <c r="H97" s="3"/>
      <c r="I97" s="39"/>
      <c r="J97" s="3"/>
      <c r="K97" s="3"/>
      <c r="L97" s="39">
        <v>6340589</v>
      </c>
      <c r="M97" s="39">
        <v>692434</v>
      </c>
      <c r="N97" s="39"/>
      <c r="O97" s="39">
        <v>0</v>
      </c>
      <c r="P97" s="3"/>
      <c r="Q97" s="3" t="s">
        <v>59</v>
      </c>
    </row>
    <row r="98" spans="1:17" ht="15">
      <c r="A98" s="37" t="s">
        <v>77</v>
      </c>
      <c r="B98" s="27" t="s">
        <v>60</v>
      </c>
      <c r="C98" s="3"/>
      <c r="D98" s="39"/>
      <c r="E98" s="39"/>
      <c r="F98" s="3"/>
      <c r="G98" s="39"/>
      <c r="H98" s="3"/>
      <c r="I98" s="39"/>
      <c r="J98" s="3"/>
      <c r="K98" s="3"/>
      <c r="L98" s="39">
        <v>6329812</v>
      </c>
      <c r="M98" s="39">
        <v>653193</v>
      </c>
      <c r="N98" s="39">
        <v>2026231</v>
      </c>
      <c r="O98" s="39">
        <v>134700</v>
      </c>
      <c r="P98" s="3"/>
      <c r="Q98" s="3" t="s">
        <v>59</v>
      </c>
    </row>
    <row r="99" spans="1:17" ht="15">
      <c r="A99" s="37" t="s">
        <v>77</v>
      </c>
      <c r="B99" s="27" t="s">
        <v>61</v>
      </c>
      <c r="C99" s="3"/>
      <c r="D99" s="39"/>
      <c r="E99" s="39"/>
      <c r="F99" s="3"/>
      <c r="G99" s="39"/>
      <c r="H99" s="3"/>
      <c r="I99" s="39"/>
      <c r="J99" s="3"/>
      <c r="K99" s="3"/>
      <c r="L99" s="39">
        <f>6513354-61183</f>
        <v>6452171</v>
      </c>
      <c r="M99" s="39">
        <v>649215</v>
      </c>
      <c r="N99" s="39">
        <v>2202433</v>
      </c>
      <c r="O99" s="39">
        <v>0</v>
      </c>
      <c r="P99" s="39"/>
      <c r="Q99" s="3" t="s">
        <v>59</v>
      </c>
    </row>
    <row r="100" spans="1:17" ht="15">
      <c r="A100" s="37" t="s">
        <v>77</v>
      </c>
      <c r="B100" s="27" t="s">
        <v>62</v>
      </c>
      <c r="C100" s="3"/>
      <c r="D100" s="39"/>
      <c r="E100" s="39"/>
      <c r="F100" s="3"/>
      <c r="G100" s="39"/>
      <c r="H100" s="3"/>
      <c r="I100" s="39"/>
      <c r="J100" s="3"/>
      <c r="K100" s="3"/>
      <c r="L100" s="39">
        <f>6763000-61405</f>
        <v>6701595</v>
      </c>
      <c r="M100" s="39">
        <v>730835</v>
      </c>
      <c r="N100" s="39">
        <v>2350274</v>
      </c>
      <c r="O100" s="39">
        <v>416721</v>
      </c>
      <c r="P100" s="39"/>
      <c r="Q100" s="3" t="s">
        <v>59</v>
      </c>
    </row>
    <row r="101" spans="1:17" ht="15">
      <c r="A101" s="37" t="s">
        <v>77</v>
      </c>
      <c r="B101" s="27" t="s">
        <v>63</v>
      </c>
      <c r="C101" s="3"/>
      <c r="D101" s="39"/>
      <c r="E101" s="39"/>
      <c r="F101" s="3"/>
      <c r="G101" s="39"/>
      <c r="H101" s="3"/>
      <c r="I101" s="39"/>
      <c r="J101" s="3"/>
      <c r="K101" s="3"/>
      <c r="L101" s="39">
        <v>7128750</v>
      </c>
      <c r="M101" s="39">
        <v>794808</v>
      </c>
      <c r="N101" s="39">
        <v>2257445</v>
      </c>
      <c r="O101" s="39">
        <v>399177</v>
      </c>
      <c r="P101" s="39"/>
      <c r="Q101" s="3" t="s">
        <v>59</v>
      </c>
    </row>
    <row r="102" spans="1:17" ht="15">
      <c r="A102" s="37" t="s">
        <v>77</v>
      </c>
      <c r="B102" s="27" t="s">
        <v>64</v>
      </c>
      <c r="C102" s="3"/>
      <c r="D102" s="39"/>
      <c r="E102" s="39"/>
      <c r="F102" s="3"/>
      <c r="G102" s="39"/>
      <c r="H102" s="3"/>
      <c r="I102" s="39"/>
      <c r="J102" s="3"/>
      <c r="K102" s="3"/>
      <c r="L102" s="39">
        <v>7723648</v>
      </c>
      <c r="M102" s="39">
        <v>1060660</v>
      </c>
      <c r="N102" s="39">
        <v>2525359</v>
      </c>
      <c r="O102" s="39">
        <v>417144</v>
      </c>
      <c r="P102" s="39"/>
      <c r="Q102" s="3" t="s">
        <v>59</v>
      </c>
    </row>
    <row r="103" spans="1:17" ht="15">
      <c r="A103" s="37" t="s">
        <v>77</v>
      </c>
      <c r="B103" s="27" t="s">
        <v>65</v>
      </c>
      <c r="C103" s="3"/>
      <c r="D103" s="39">
        <v>5859679</v>
      </c>
      <c r="E103" s="39"/>
      <c r="F103" s="3"/>
      <c r="G103" s="39"/>
      <c r="H103" s="3"/>
      <c r="I103" s="38"/>
      <c r="J103" s="3"/>
      <c r="K103" s="3"/>
      <c r="L103" s="3"/>
      <c r="M103" s="3"/>
      <c r="N103" s="3"/>
      <c r="O103" s="3"/>
      <c r="P103" s="3"/>
      <c r="Q103" s="3" t="s">
        <v>59</v>
      </c>
    </row>
    <row r="104" spans="1:17" ht="15">
      <c r="A104" s="37" t="s">
        <v>77</v>
      </c>
      <c r="B104" s="27" t="s">
        <v>66</v>
      </c>
      <c r="C104" s="3"/>
      <c r="D104" s="39">
        <v>6221485</v>
      </c>
      <c r="E104" s="39"/>
      <c r="F104" s="3"/>
      <c r="G104" s="39"/>
      <c r="H104" s="3"/>
      <c r="I104" s="38"/>
      <c r="J104" s="3"/>
      <c r="K104" s="3"/>
      <c r="L104" s="3"/>
      <c r="M104" s="3"/>
      <c r="N104" s="3"/>
      <c r="O104" s="3"/>
      <c r="P104" s="3"/>
      <c r="Q104" s="3" t="s">
        <v>59</v>
      </c>
    </row>
    <row r="105" spans="1:17" s="5" customFormat="1" ht="15">
      <c r="A105" s="37" t="s">
        <v>77</v>
      </c>
      <c r="B105" s="27" t="s">
        <v>67</v>
      </c>
      <c r="C105" s="3"/>
      <c r="D105" s="39">
        <v>6037330</v>
      </c>
      <c r="E105" s="39"/>
      <c r="F105" s="3"/>
      <c r="G105" s="39"/>
      <c r="H105" s="3"/>
      <c r="I105" s="38"/>
      <c r="J105" s="3"/>
      <c r="K105" s="3"/>
      <c r="L105" s="3"/>
      <c r="M105" s="3"/>
      <c r="N105" s="3"/>
      <c r="O105" s="3"/>
      <c r="P105" s="3"/>
      <c r="Q105" s="3" t="s">
        <v>59</v>
      </c>
    </row>
    <row r="106" spans="1:17" ht="15">
      <c r="A106" s="37" t="s">
        <v>77</v>
      </c>
      <c r="B106" s="27" t="s">
        <v>68</v>
      </c>
      <c r="C106" s="3"/>
      <c r="D106" s="39"/>
      <c r="E106" s="39"/>
      <c r="F106" s="3"/>
      <c r="G106" s="39"/>
      <c r="H106" s="3"/>
      <c r="I106" s="38"/>
      <c r="J106" s="3"/>
      <c r="K106" s="3"/>
      <c r="L106" s="3"/>
      <c r="M106" s="3"/>
      <c r="N106" s="3"/>
      <c r="O106" s="3"/>
      <c r="P106" s="3"/>
      <c r="Q106" s="3" t="s">
        <v>59</v>
      </c>
    </row>
    <row r="107" spans="1:17" ht="15">
      <c r="A107" s="37" t="s">
        <v>77</v>
      </c>
      <c r="B107" s="27" t="s">
        <v>69</v>
      </c>
      <c r="C107" s="3"/>
      <c r="D107" s="39">
        <v>5994088</v>
      </c>
      <c r="E107" s="39"/>
      <c r="F107" s="3"/>
      <c r="G107" s="39"/>
      <c r="H107" s="3"/>
      <c r="I107" s="38"/>
      <c r="J107" s="3"/>
      <c r="K107" s="3"/>
      <c r="L107" s="3"/>
      <c r="M107" s="3"/>
      <c r="N107" s="3"/>
      <c r="O107" s="3"/>
      <c r="P107" s="3"/>
      <c r="Q107" s="3" t="s">
        <v>59</v>
      </c>
    </row>
    <row r="108" spans="1:17" ht="15">
      <c r="A108" s="37" t="s">
        <v>77</v>
      </c>
      <c r="B108" s="27" t="s">
        <v>66</v>
      </c>
      <c r="C108" s="3"/>
      <c r="D108" s="39">
        <v>6077585</v>
      </c>
      <c r="E108" s="39"/>
      <c r="F108" s="3"/>
      <c r="G108" s="39"/>
      <c r="H108" s="3"/>
      <c r="I108" s="38"/>
      <c r="J108" s="3"/>
      <c r="K108" s="3"/>
      <c r="L108" s="3"/>
      <c r="M108" s="3"/>
      <c r="N108" s="3"/>
      <c r="O108" s="3"/>
      <c r="P108" s="3"/>
      <c r="Q108" s="3" t="s">
        <v>59</v>
      </c>
    </row>
    <row r="109" spans="1:17" ht="15">
      <c r="A109" s="37" t="s">
        <v>78</v>
      </c>
      <c r="B109" s="27" t="s">
        <v>58</v>
      </c>
      <c r="C109" s="3"/>
      <c r="D109" s="39"/>
      <c r="E109" s="39"/>
      <c r="F109" s="3"/>
      <c r="G109" s="39"/>
      <c r="H109" s="3"/>
      <c r="I109" s="38"/>
      <c r="J109" s="3"/>
      <c r="K109" s="3"/>
      <c r="L109" s="39">
        <v>5360917</v>
      </c>
      <c r="M109" s="39">
        <v>1186361</v>
      </c>
      <c r="N109" s="39"/>
      <c r="O109" s="39">
        <v>0</v>
      </c>
      <c r="P109" s="3"/>
      <c r="Q109" s="3" t="s">
        <v>59</v>
      </c>
    </row>
    <row r="110" spans="1:17" ht="15">
      <c r="A110" s="37" t="s">
        <v>78</v>
      </c>
      <c r="B110" s="27" t="s">
        <v>60</v>
      </c>
      <c r="C110" s="3"/>
      <c r="D110" s="39"/>
      <c r="E110" s="39"/>
      <c r="F110" s="3"/>
      <c r="G110" s="39"/>
      <c r="H110" s="3"/>
      <c r="I110" s="38"/>
      <c r="J110" s="3"/>
      <c r="K110" s="3"/>
      <c r="L110" s="39">
        <v>5269037</v>
      </c>
      <c r="M110" s="39">
        <v>1077435</v>
      </c>
      <c r="N110" s="39">
        <f>1346349-122417</f>
        <v>1223932</v>
      </c>
      <c r="O110" s="39">
        <v>342063</v>
      </c>
      <c r="P110" s="39"/>
      <c r="Q110" s="3" t="s">
        <v>59</v>
      </c>
    </row>
    <row r="111" spans="1:17" ht="15">
      <c r="A111" s="37" t="s">
        <v>78</v>
      </c>
      <c r="B111" s="27" t="s">
        <v>61</v>
      </c>
      <c r="C111" s="3"/>
      <c r="D111" s="39"/>
      <c r="E111" s="39"/>
      <c r="F111" s="3"/>
      <c r="G111" s="39"/>
      <c r="H111" s="3"/>
      <c r="I111" s="38"/>
      <c r="J111" s="3"/>
      <c r="K111" s="3"/>
      <c r="L111" s="39">
        <v>5315688</v>
      </c>
      <c r="M111" s="39">
        <f>1172386-78424</f>
        <v>1093962</v>
      </c>
      <c r="N111" s="39">
        <f>1319509-122358</f>
        <v>1197151</v>
      </c>
      <c r="O111" s="39">
        <v>0</v>
      </c>
      <c r="P111" s="39"/>
      <c r="Q111" s="3" t="s">
        <v>59</v>
      </c>
    </row>
    <row r="112" spans="1:17" ht="15">
      <c r="A112" s="37" t="s">
        <v>78</v>
      </c>
      <c r="B112" s="27" t="s">
        <v>62</v>
      </c>
      <c r="C112" s="3"/>
      <c r="D112" s="39"/>
      <c r="E112" s="39"/>
      <c r="F112" s="3"/>
      <c r="G112" s="39"/>
      <c r="H112" s="3"/>
      <c r="I112" s="38"/>
      <c r="J112" s="3"/>
      <c r="K112" s="3"/>
      <c r="L112" s="39">
        <v>5527531</v>
      </c>
      <c r="M112" s="39">
        <f>1190698-78844</f>
        <v>1111854</v>
      </c>
      <c r="N112" s="39">
        <f>1378373-122745</f>
        <v>1255628</v>
      </c>
      <c r="O112" s="39">
        <v>362646</v>
      </c>
      <c r="P112" s="39"/>
      <c r="Q112" s="3" t="s">
        <v>59</v>
      </c>
    </row>
    <row r="113" spans="1:17" ht="15">
      <c r="A113" s="37" t="s">
        <v>78</v>
      </c>
      <c r="B113" s="27" t="s">
        <v>63</v>
      </c>
      <c r="C113" s="3"/>
      <c r="D113" s="39"/>
      <c r="E113" s="39"/>
      <c r="F113" s="3"/>
      <c r="G113" s="39"/>
      <c r="H113" s="3"/>
      <c r="I113" s="38"/>
      <c r="J113" s="3"/>
      <c r="K113" s="3"/>
      <c r="L113" s="39">
        <v>5240546</v>
      </c>
      <c r="M113" s="39">
        <v>1415516</v>
      </c>
      <c r="N113" s="39">
        <v>1342925</v>
      </c>
      <c r="O113" s="39">
        <v>347279</v>
      </c>
      <c r="P113" s="39"/>
      <c r="Q113" s="3" t="s">
        <v>59</v>
      </c>
    </row>
    <row r="114" spans="1:17" ht="15">
      <c r="A114" s="37" t="s">
        <v>78</v>
      </c>
      <c r="B114" s="27" t="s">
        <v>64</v>
      </c>
      <c r="C114" s="3"/>
      <c r="D114" s="39"/>
      <c r="E114" s="39"/>
      <c r="F114" s="3"/>
      <c r="G114" s="39"/>
      <c r="H114" s="3"/>
      <c r="I114" s="38"/>
      <c r="J114" s="3"/>
      <c r="K114" s="3"/>
      <c r="L114" s="39">
        <v>5458050</v>
      </c>
      <c r="M114" s="39">
        <v>1527939</v>
      </c>
      <c r="N114" s="39">
        <v>1376692</v>
      </c>
      <c r="O114" s="39">
        <v>304032</v>
      </c>
      <c r="P114" s="39">
        <v>394122</v>
      </c>
      <c r="Q114" s="3" t="s">
        <v>59</v>
      </c>
    </row>
    <row r="115" spans="1:17" ht="15">
      <c r="A115" s="37" t="s">
        <v>78</v>
      </c>
      <c r="B115" s="27" t="s">
        <v>65</v>
      </c>
      <c r="C115" s="3"/>
      <c r="D115" s="39"/>
      <c r="E115" s="39"/>
      <c r="F115" s="3"/>
      <c r="G115" s="39"/>
      <c r="H115" s="3"/>
      <c r="I115" s="38"/>
      <c r="J115" s="3"/>
      <c r="K115" s="3"/>
      <c r="L115" s="3"/>
      <c r="M115" s="3"/>
      <c r="N115" s="3"/>
      <c r="O115" s="3"/>
      <c r="P115" s="3"/>
      <c r="Q115" s="3" t="s">
        <v>59</v>
      </c>
    </row>
    <row r="116" spans="1:17" ht="15">
      <c r="A116" s="37" t="s">
        <v>78</v>
      </c>
      <c r="B116" s="27" t="s">
        <v>66</v>
      </c>
      <c r="C116" s="3"/>
      <c r="D116" s="39"/>
      <c r="E116" s="39"/>
      <c r="F116" s="3"/>
      <c r="G116" s="39"/>
      <c r="H116" s="3"/>
      <c r="I116" s="38"/>
      <c r="J116" s="3"/>
      <c r="K116" s="3"/>
      <c r="L116" s="3"/>
      <c r="M116" s="3"/>
      <c r="N116" s="3"/>
      <c r="O116" s="3"/>
      <c r="P116" s="3"/>
      <c r="Q116" s="3" t="s">
        <v>59</v>
      </c>
    </row>
    <row r="117" spans="1:17" ht="15">
      <c r="A117" s="37" t="s">
        <v>78</v>
      </c>
      <c r="B117" s="27" t="s">
        <v>67</v>
      </c>
      <c r="C117" s="3"/>
      <c r="D117" s="39"/>
      <c r="E117" s="39"/>
      <c r="F117" s="3"/>
      <c r="G117" s="39"/>
      <c r="H117" s="3"/>
      <c r="I117" s="38"/>
      <c r="J117" s="3"/>
      <c r="K117" s="3"/>
      <c r="L117" s="3"/>
      <c r="M117" s="3"/>
      <c r="N117" s="3"/>
      <c r="O117" s="3"/>
      <c r="P117" s="3"/>
      <c r="Q117" s="3" t="s">
        <v>59</v>
      </c>
    </row>
    <row r="118" spans="1:17" ht="15">
      <c r="A118" s="37" t="s">
        <v>78</v>
      </c>
      <c r="B118" s="27" t="s">
        <v>68</v>
      </c>
      <c r="C118" s="3"/>
      <c r="D118" s="39"/>
      <c r="E118" s="39"/>
      <c r="F118" s="3"/>
      <c r="G118" s="39"/>
      <c r="H118" s="3"/>
      <c r="I118" s="38"/>
      <c r="J118" s="3"/>
      <c r="K118" s="3"/>
      <c r="L118" s="3"/>
      <c r="M118" s="3"/>
      <c r="N118" s="3"/>
      <c r="O118" s="3"/>
      <c r="P118" s="3"/>
      <c r="Q118" s="3" t="s">
        <v>59</v>
      </c>
    </row>
    <row r="119" spans="1:17" ht="15">
      <c r="A119" s="37" t="s">
        <v>78</v>
      </c>
      <c r="B119" s="27" t="s">
        <v>69</v>
      </c>
      <c r="C119" s="3"/>
      <c r="D119" s="39">
        <f>5639867-122400</f>
        <v>5517467</v>
      </c>
      <c r="E119" s="39"/>
      <c r="F119" s="3"/>
      <c r="G119" s="39"/>
      <c r="H119" s="3"/>
      <c r="I119" s="38"/>
      <c r="J119" s="3"/>
      <c r="K119" s="3"/>
      <c r="L119" s="3"/>
      <c r="M119" s="3"/>
      <c r="N119" s="3"/>
      <c r="O119" s="3"/>
      <c r="P119" s="3"/>
      <c r="Q119" s="3" t="s">
        <v>59</v>
      </c>
    </row>
    <row r="120" spans="1:17" ht="15">
      <c r="A120" s="37" t="s">
        <v>78</v>
      </c>
      <c r="B120" s="27" t="s">
        <v>70</v>
      </c>
      <c r="C120" s="3"/>
      <c r="D120" s="39">
        <f>5685513-122766</f>
        <v>5562747</v>
      </c>
      <c r="E120" s="39"/>
      <c r="F120" s="3"/>
      <c r="G120" s="39"/>
      <c r="H120" s="3"/>
      <c r="I120" s="38"/>
      <c r="J120" s="3"/>
      <c r="K120" s="3"/>
      <c r="L120" s="3"/>
      <c r="M120" s="3"/>
      <c r="N120" s="3"/>
      <c r="O120" s="3"/>
      <c r="P120" s="3"/>
      <c r="Q120" s="3" t="s">
        <v>59</v>
      </c>
    </row>
    <row r="121" spans="1:17" ht="15">
      <c r="A121" s="37" t="s">
        <v>79</v>
      </c>
      <c r="B121" s="27" t="s">
        <v>58</v>
      </c>
      <c r="C121" s="3"/>
      <c r="D121" s="39"/>
      <c r="E121" s="39"/>
      <c r="F121" s="3"/>
      <c r="G121" s="39"/>
      <c r="H121" s="3"/>
      <c r="I121" s="38"/>
      <c r="J121" s="3"/>
      <c r="K121" s="3"/>
      <c r="L121" s="39">
        <v>1055319</v>
      </c>
      <c r="M121" s="39">
        <v>0</v>
      </c>
      <c r="N121" s="39"/>
      <c r="O121" s="39">
        <v>0</v>
      </c>
      <c r="P121" s="39"/>
      <c r="Q121" s="3" t="s">
        <v>59</v>
      </c>
    </row>
    <row r="122" spans="1:17" ht="15">
      <c r="A122" s="37" t="s">
        <v>79</v>
      </c>
      <c r="B122" s="27" t="s">
        <v>60</v>
      </c>
      <c r="C122" s="3"/>
      <c r="D122" s="39"/>
      <c r="E122" s="39"/>
      <c r="F122" s="3"/>
      <c r="G122" s="39"/>
      <c r="H122" s="3"/>
      <c r="I122" s="38"/>
      <c r="J122" s="3"/>
      <c r="K122" s="3"/>
      <c r="L122" s="39">
        <v>1086912</v>
      </c>
      <c r="M122" s="39">
        <v>0</v>
      </c>
      <c r="N122" s="39">
        <v>1933358</v>
      </c>
      <c r="O122" s="39">
        <v>132413</v>
      </c>
      <c r="P122" s="39"/>
      <c r="Q122" s="3" t="s">
        <v>59</v>
      </c>
    </row>
    <row r="123" spans="1:17" ht="15">
      <c r="A123" s="37" t="s">
        <v>79</v>
      </c>
      <c r="B123" s="27" t="s">
        <v>61</v>
      </c>
      <c r="C123" s="3"/>
      <c r="D123" s="39"/>
      <c r="E123" s="39"/>
      <c r="F123" s="3"/>
      <c r="G123" s="39"/>
      <c r="H123" s="3"/>
      <c r="I123" s="38"/>
      <c r="J123" s="3"/>
      <c r="K123" s="3"/>
      <c r="L123" s="39">
        <v>1304908</v>
      </c>
      <c r="M123" s="39">
        <v>196761</v>
      </c>
      <c r="N123" s="39">
        <v>1939667</v>
      </c>
      <c r="O123" s="39">
        <v>0</v>
      </c>
      <c r="P123" s="39"/>
      <c r="Q123" s="3" t="s">
        <v>59</v>
      </c>
    </row>
    <row r="124" spans="1:17" ht="15">
      <c r="A124" s="37" t="s">
        <v>79</v>
      </c>
      <c r="B124" s="27" t="s">
        <v>62</v>
      </c>
      <c r="C124" s="3"/>
      <c r="D124" s="39"/>
      <c r="E124" s="39"/>
      <c r="F124" s="3"/>
      <c r="G124" s="39"/>
      <c r="H124" s="3"/>
      <c r="I124" s="38"/>
      <c r="J124" s="3"/>
      <c r="K124" s="3"/>
      <c r="L124" s="38">
        <f>1442565-165399</f>
        <v>1277166</v>
      </c>
      <c r="M124" s="39"/>
      <c r="N124" s="38">
        <v>2338440</v>
      </c>
      <c r="O124" s="38">
        <v>436320</v>
      </c>
      <c r="P124" s="39"/>
      <c r="Q124" s="3" t="s">
        <v>59</v>
      </c>
    </row>
    <row r="125" spans="1:17" ht="15">
      <c r="A125" s="37" t="s">
        <v>79</v>
      </c>
      <c r="B125" s="27" t="s">
        <v>63</v>
      </c>
      <c r="C125" s="3"/>
      <c r="D125" s="39"/>
      <c r="E125" s="39"/>
      <c r="F125" s="3"/>
      <c r="G125" s="39"/>
      <c r="H125" s="3"/>
      <c r="I125" s="38"/>
      <c r="J125" s="3"/>
      <c r="K125" s="3"/>
      <c r="L125" s="38">
        <v>1735121</v>
      </c>
      <c r="M125" s="39"/>
      <c r="N125" s="38">
        <v>1835621</v>
      </c>
      <c r="O125" s="38">
        <v>439651</v>
      </c>
      <c r="P125" s="38"/>
      <c r="Q125" s="3" t="s">
        <v>59</v>
      </c>
    </row>
    <row r="126" spans="1:17" ht="15">
      <c r="A126" s="37" t="s">
        <v>79</v>
      </c>
      <c r="B126" s="27" t="s">
        <v>64</v>
      </c>
      <c r="C126" s="3"/>
      <c r="D126" s="39"/>
      <c r="E126" s="39"/>
      <c r="F126" s="3"/>
      <c r="G126" s="39"/>
      <c r="H126" s="3"/>
      <c r="I126" s="38"/>
      <c r="J126" s="3"/>
      <c r="K126" s="3"/>
      <c r="L126" s="38">
        <v>1797255</v>
      </c>
      <c r="M126" s="38">
        <v>289457</v>
      </c>
      <c r="N126" s="38">
        <v>2000794</v>
      </c>
      <c r="O126" s="38">
        <v>506489</v>
      </c>
      <c r="P126" s="38">
        <v>133909</v>
      </c>
      <c r="Q126" s="3" t="s">
        <v>59</v>
      </c>
    </row>
    <row r="127" spans="1:17" s="5" customFormat="1" ht="15">
      <c r="A127" s="37" t="s">
        <v>79</v>
      </c>
      <c r="B127" s="27" t="s">
        <v>65</v>
      </c>
      <c r="C127" s="3"/>
      <c r="D127" s="39"/>
      <c r="E127" s="39"/>
      <c r="F127" s="3"/>
      <c r="G127" s="39"/>
      <c r="H127" s="3"/>
      <c r="I127" s="38"/>
      <c r="J127" s="3"/>
      <c r="K127" s="3"/>
      <c r="L127" s="3"/>
      <c r="M127" s="3"/>
      <c r="N127" s="3"/>
      <c r="O127" s="3"/>
      <c r="P127" s="3"/>
      <c r="Q127" s="3" t="s">
        <v>59</v>
      </c>
    </row>
    <row r="128" spans="1:17" ht="15">
      <c r="A128" s="37" t="s">
        <v>79</v>
      </c>
      <c r="B128" s="27" t="s">
        <v>66</v>
      </c>
      <c r="C128" s="3"/>
      <c r="D128" s="39">
        <f>1288736-1288736</f>
        <v>0</v>
      </c>
      <c r="E128" s="38"/>
      <c r="F128" s="3"/>
      <c r="G128" s="39"/>
      <c r="H128" s="3"/>
      <c r="I128" s="27"/>
      <c r="J128" s="3"/>
      <c r="K128" s="3"/>
      <c r="L128" s="3"/>
      <c r="M128" s="3"/>
      <c r="N128" s="3"/>
      <c r="O128" s="3"/>
      <c r="P128" s="3"/>
      <c r="Q128" s="3" t="s">
        <v>59</v>
      </c>
    </row>
    <row r="129" spans="1:17" ht="15">
      <c r="A129" s="37" t="s">
        <v>79</v>
      </c>
      <c r="B129" s="27" t="s">
        <v>67</v>
      </c>
      <c r="C129" s="3"/>
      <c r="D129" s="39">
        <f>1128584-1128584</f>
        <v>0</v>
      </c>
      <c r="E129" s="38"/>
      <c r="F129" s="3"/>
      <c r="G129" s="39"/>
      <c r="H129" s="3"/>
      <c r="I129" s="38"/>
      <c r="J129" s="3"/>
      <c r="K129" s="3"/>
      <c r="L129" s="3"/>
      <c r="M129" s="3"/>
      <c r="N129" s="3"/>
      <c r="O129" s="3"/>
      <c r="P129" s="3"/>
      <c r="Q129" s="3" t="s">
        <v>59</v>
      </c>
    </row>
    <row r="130" spans="1:17" ht="15">
      <c r="A130" s="37" t="s">
        <v>79</v>
      </c>
      <c r="B130" s="27" t="s">
        <v>68</v>
      </c>
      <c r="C130" s="3"/>
      <c r="D130" s="39"/>
      <c r="E130" s="38"/>
      <c r="F130" s="3"/>
      <c r="G130" s="39"/>
      <c r="H130" s="3"/>
      <c r="I130" s="38"/>
      <c r="J130" s="3"/>
      <c r="K130" s="3"/>
      <c r="L130" s="3"/>
      <c r="M130" s="3"/>
      <c r="N130" s="3"/>
      <c r="O130" s="3"/>
      <c r="P130" s="3"/>
      <c r="Q130" s="3" t="s">
        <v>59</v>
      </c>
    </row>
    <row r="131" spans="1:17" ht="15">
      <c r="A131" s="37" t="s">
        <v>79</v>
      </c>
      <c r="B131" s="27" t="s">
        <v>69</v>
      </c>
      <c r="C131" s="3"/>
      <c r="D131" s="39">
        <v>1051963</v>
      </c>
      <c r="E131" s="38"/>
      <c r="F131" s="3"/>
      <c r="G131" s="39"/>
      <c r="H131" s="3"/>
      <c r="I131" s="38"/>
      <c r="J131" s="3"/>
      <c r="K131" s="3"/>
      <c r="L131" s="3"/>
      <c r="M131" s="3"/>
      <c r="N131" s="3"/>
      <c r="O131" s="3"/>
      <c r="P131" s="3"/>
      <c r="Q131" s="3" t="s">
        <v>59</v>
      </c>
    </row>
    <row r="132" spans="1:17" ht="15">
      <c r="A132" s="37" t="s">
        <v>79</v>
      </c>
      <c r="B132" s="27" t="s">
        <v>70</v>
      </c>
      <c r="C132" s="3"/>
      <c r="D132" s="39"/>
      <c r="E132" s="38"/>
      <c r="F132" s="3"/>
      <c r="G132" s="39"/>
      <c r="H132" s="3"/>
      <c r="I132" s="27"/>
      <c r="J132" s="3"/>
      <c r="K132" s="3"/>
      <c r="L132" s="3"/>
      <c r="M132" s="3"/>
      <c r="N132" s="3"/>
      <c r="O132" s="3"/>
      <c r="P132" s="3"/>
      <c r="Q132" s="3" t="s">
        <v>59</v>
      </c>
    </row>
    <row r="133" spans="1:17" ht="15">
      <c r="A133" s="37" t="s">
        <v>80</v>
      </c>
      <c r="B133" s="27" t="s">
        <v>58</v>
      </c>
      <c r="C133" s="3"/>
      <c r="D133" s="39"/>
      <c r="E133" s="38"/>
      <c r="F133" s="3"/>
      <c r="G133" s="39"/>
      <c r="H133" s="3"/>
      <c r="I133" s="27"/>
      <c r="J133" s="3"/>
      <c r="K133" s="3"/>
      <c r="L133" s="3"/>
      <c r="M133" s="3"/>
      <c r="N133" s="3"/>
      <c r="O133" s="3"/>
      <c r="P133" s="3"/>
      <c r="Q133" s="3" t="s">
        <v>59</v>
      </c>
    </row>
    <row r="134" spans="1:17" ht="15">
      <c r="A134" s="37" t="s">
        <v>80</v>
      </c>
      <c r="B134" s="27" t="s">
        <v>60</v>
      </c>
      <c r="C134" s="3"/>
      <c r="D134" s="39"/>
      <c r="E134" s="38"/>
      <c r="F134" s="3"/>
      <c r="G134" s="39"/>
      <c r="H134" s="3"/>
      <c r="I134" s="27"/>
      <c r="J134" s="3"/>
      <c r="K134" s="3"/>
      <c r="L134" s="3"/>
      <c r="M134" s="3"/>
      <c r="N134" s="38"/>
      <c r="O134" s="3"/>
      <c r="P134" s="39"/>
      <c r="Q134" s="3" t="s">
        <v>59</v>
      </c>
    </row>
    <row r="135" spans="1:17" ht="15">
      <c r="A135" s="37" t="s">
        <v>80</v>
      </c>
      <c r="B135" s="27" t="s">
        <v>61</v>
      </c>
      <c r="C135" s="3"/>
      <c r="D135" s="39"/>
      <c r="E135" s="38"/>
      <c r="F135" s="3"/>
      <c r="G135" s="39"/>
      <c r="H135" s="3"/>
      <c r="I135" s="27"/>
      <c r="J135" s="3"/>
      <c r="K135" s="3"/>
      <c r="L135" s="3"/>
      <c r="M135" s="3"/>
      <c r="N135" s="38">
        <v>277794</v>
      </c>
      <c r="O135" s="3"/>
      <c r="P135" s="39"/>
      <c r="Q135" s="3" t="s">
        <v>59</v>
      </c>
    </row>
    <row r="136" spans="1:17" ht="15">
      <c r="A136" s="37" t="s">
        <v>80</v>
      </c>
      <c r="B136" s="27" t="s">
        <v>62</v>
      </c>
      <c r="C136" s="3"/>
      <c r="D136" s="39"/>
      <c r="E136" s="38"/>
      <c r="F136" s="3"/>
      <c r="G136" s="39"/>
      <c r="H136" s="3"/>
      <c r="I136" s="27"/>
      <c r="J136" s="3"/>
      <c r="K136" s="3"/>
      <c r="L136" s="3"/>
      <c r="M136" s="3"/>
      <c r="N136" s="38">
        <v>477716</v>
      </c>
      <c r="O136" s="3"/>
      <c r="P136" s="39"/>
      <c r="Q136" s="3" t="s">
        <v>59</v>
      </c>
    </row>
    <row r="137" spans="1:17" ht="15">
      <c r="A137" s="37" t="s">
        <v>80</v>
      </c>
      <c r="B137" s="27" t="s">
        <v>63</v>
      </c>
      <c r="C137" s="3"/>
      <c r="D137" s="39"/>
      <c r="E137" s="38"/>
      <c r="F137" s="3"/>
      <c r="G137" s="39"/>
      <c r="H137" s="3"/>
      <c r="I137" s="27"/>
      <c r="J137" s="3"/>
      <c r="K137" s="3"/>
      <c r="L137" s="3"/>
      <c r="M137" s="3"/>
      <c r="N137" s="38">
        <v>318147</v>
      </c>
      <c r="O137" s="3"/>
      <c r="P137" s="39"/>
      <c r="Q137" s="3" t="s">
        <v>59</v>
      </c>
    </row>
    <row r="138" spans="1:17" ht="15">
      <c r="A138" s="37" t="s">
        <v>80</v>
      </c>
      <c r="B138" s="27" t="s">
        <v>64</v>
      </c>
      <c r="C138" s="3"/>
      <c r="D138" s="39"/>
      <c r="E138" s="38"/>
      <c r="F138" s="3"/>
      <c r="G138" s="39"/>
      <c r="H138" s="3"/>
      <c r="I138" s="27"/>
      <c r="J138" s="3"/>
      <c r="K138" s="3"/>
      <c r="L138" s="3"/>
      <c r="M138" s="3"/>
      <c r="N138" s="38">
        <v>253303</v>
      </c>
      <c r="O138" s="3"/>
      <c r="P138" s="38">
        <v>75523</v>
      </c>
      <c r="Q138" s="3" t="s">
        <v>59</v>
      </c>
    </row>
    <row r="139" spans="1:17" ht="15">
      <c r="A139" s="37" t="s">
        <v>81</v>
      </c>
      <c r="B139" s="27" t="s">
        <v>58</v>
      </c>
      <c r="C139" s="3"/>
      <c r="D139" s="39"/>
      <c r="E139" s="38"/>
      <c r="F139" s="3"/>
      <c r="G139" s="39"/>
      <c r="H139" s="3"/>
      <c r="I139" s="27"/>
      <c r="J139" s="3"/>
      <c r="K139" s="3"/>
      <c r="L139" s="39">
        <f>7245958-7245958</f>
        <v>0</v>
      </c>
      <c r="M139" s="39"/>
      <c r="N139" s="39"/>
      <c r="O139" s="39">
        <v>0</v>
      </c>
      <c r="P139" s="3"/>
      <c r="Q139" s="3" t="s">
        <v>59</v>
      </c>
    </row>
    <row r="140" spans="1:17" ht="15">
      <c r="A140" s="37" t="s">
        <v>81</v>
      </c>
      <c r="B140" s="27" t="s">
        <v>60</v>
      </c>
      <c r="C140" s="3"/>
      <c r="D140" s="39"/>
      <c r="E140" s="38"/>
      <c r="F140" s="3"/>
      <c r="G140" s="39"/>
      <c r="H140" s="3"/>
      <c r="I140" s="27"/>
      <c r="J140" s="3"/>
      <c r="K140" s="3"/>
      <c r="L140" s="39">
        <f>7193566-7193566</f>
        <v>0</v>
      </c>
      <c r="M140" s="39"/>
      <c r="N140" s="39">
        <f>3295890-3295890</f>
        <v>0</v>
      </c>
      <c r="O140" s="39">
        <v>0</v>
      </c>
      <c r="P140" s="3"/>
      <c r="Q140" s="3" t="s">
        <v>59</v>
      </c>
    </row>
    <row r="141" spans="1:17" ht="15">
      <c r="A141" s="37" t="s">
        <v>81</v>
      </c>
      <c r="B141" s="27" t="s">
        <v>61</v>
      </c>
      <c r="C141" s="3"/>
      <c r="D141" s="39"/>
      <c r="E141" s="38"/>
      <c r="F141" s="3"/>
      <c r="G141" s="39"/>
      <c r="H141" s="3"/>
      <c r="I141" s="27"/>
      <c r="J141" s="3"/>
      <c r="K141" s="3"/>
      <c r="L141" s="39">
        <f>7048286-210279</f>
        <v>6838007</v>
      </c>
      <c r="M141" s="39"/>
      <c r="N141" s="39">
        <f>3742246-2910057</f>
        <v>832189</v>
      </c>
      <c r="O141" s="39">
        <v>0</v>
      </c>
      <c r="P141" s="3"/>
      <c r="Q141" s="3" t="s">
        <v>59</v>
      </c>
    </row>
    <row r="142" spans="1:17" ht="15">
      <c r="A142" s="37" t="s">
        <v>81</v>
      </c>
      <c r="B142" s="27" t="s">
        <v>62</v>
      </c>
      <c r="C142" s="3"/>
      <c r="D142" s="39"/>
      <c r="E142" s="38"/>
      <c r="F142" s="3"/>
      <c r="G142" s="39"/>
      <c r="H142" s="3"/>
      <c r="I142" s="27"/>
      <c r="J142" s="3"/>
      <c r="K142" s="3"/>
      <c r="L142" s="39">
        <f>7375433-67081</f>
        <v>7308352</v>
      </c>
      <c r="M142" s="39"/>
      <c r="N142" s="39">
        <v>3906475</v>
      </c>
      <c r="O142" s="39">
        <v>612128</v>
      </c>
      <c r="P142" s="3"/>
      <c r="Q142" s="3" t="s">
        <v>59</v>
      </c>
    </row>
    <row r="143" spans="1:17" ht="15">
      <c r="A143" s="37" t="s">
        <v>81</v>
      </c>
      <c r="B143" s="27" t="s">
        <v>63</v>
      </c>
      <c r="C143" s="3"/>
      <c r="D143" s="39"/>
      <c r="E143" s="38"/>
      <c r="F143" s="3"/>
      <c r="G143" s="39"/>
      <c r="H143" s="3"/>
      <c r="I143" s="27"/>
      <c r="J143" s="3"/>
      <c r="K143" s="3"/>
      <c r="L143" s="39">
        <v>7025011</v>
      </c>
      <c r="M143" s="39"/>
      <c r="N143" s="39">
        <v>3731367</v>
      </c>
      <c r="O143" s="39">
        <v>0</v>
      </c>
      <c r="P143" s="39"/>
      <c r="Q143" s="3" t="s">
        <v>59</v>
      </c>
    </row>
    <row r="144" spans="1:17" ht="15">
      <c r="A144" s="37" t="s">
        <v>81</v>
      </c>
      <c r="B144" s="27" t="s">
        <v>64</v>
      </c>
      <c r="C144" s="3"/>
      <c r="D144" s="39"/>
      <c r="E144" s="38"/>
      <c r="F144" s="3"/>
      <c r="G144" s="39"/>
      <c r="H144" s="3"/>
      <c r="I144" s="27"/>
      <c r="J144" s="3"/>
      <c r="K144" s="3"/>
      <c r="L144" s="39">
        <v>7172075</v>
      </c>
      <c r="M144" s="39">
        <v>669964</v>
      </c>
      <c r="N144" s="39">
        <v>3683125</v>
      </c>
      <c r="O144" s="39">
        <v>688506</v>
      </c>
      <c r="P144" s="39">
        <v>219350</v>
      </c>
      <c r="Q144" s="3" t="s">
        <v>59</v>
      </c>
    </row>
    <row r="145" spans="1:17" ht="15">
      <c r="A145" s="37" t="s">
        <v>81</v>
      </c>
      <c r="B145" s="27" t="s">
        <v>67</v>
      </c>
      <c r="C145" s="3"/>
      <c r="D145" s="39"/>
      <c r="E145" s="39"/>
      <c r="F145" s="3"/>
      <c r="G145" s="39"/>
      <c r="H145" s="3"/>
      <c r="I145" s="39"/>
      <c r="J145" s="3"/>
      <c r="K145" s="3"/>
      <c r="L145" s="3"/>
      <c r="M145" s="3"/>
      <c r="N145" s="3"/>
      <c r="O145" s="3"/>
      <c r="P145" s="3"/>
      <c r="Q145" s="3" t="s">
        <v>59</v>
      </c>
    </row>
    <row r="146" spans="1:17" s="5" customFormat="1" ht="15">
      <c r="A146" s="37" t="s">
        <v>81</v>
      </c>
      <c r="B146" s="27" t="s">
        <v>68</v>
      </c>
      <c r="C146" s="3"/>
      <c r="D146" s="39"/>
      <c r="E146" s="39"/>
      <c r="F146" s="3"/>
      <c r="G146" s="39"/>
      <c r="H146" s="3"/>
      <c r="I146" s="39"/>
      <c r="J146" s="3"/>
      <c r="K146" s="3"/>
      <c r="L146" s="3"/>
      <c r="M146" s="3"/>
      <c r="N146" s="3"/>
      <c r="O146" s="3"/>
      <c r="P146" s="3"/>
      <c r="Q146" s="3" t="s">
        <v>59</v>
      </c>
    </row>
    <row r="147" spans="1:17" ht="15">
      <c r="A147" s="37" t="s">
        <v>81</v>
      </c>
      <c r="B147" s="27" t="s">
        <v>69</v>
      </c>
      <c r="C147" s="3"/>
      <c r="D147" s="39">
        <f>7187632-7187632</f>
        <v>0</v>
      </c>
      <c r="E147" s="39"/>
      <c r="F147" s="3"/>
      <c r="G147" s="39"/>
      <c r="H147" s="3"/>
      <c r="I147" s="39"/>
      <c r="J147" s="3"/>
      <c r="K147" s="3"/>
      <c r="L147" s="3"/>
      <c r="M147" s="3"/>
      <c r="N147" s="3"/>
      <c r="O147" s="3"/>
      <c r="P147" s="3"/>
      <c r="Q147" s="3" t="s">
        <v>59</v>
      </c>
    </row>
    <row r="148" spans="1:17" ht="15">
      <c r="A148" s="37" t="s">
        <v>81</v>
      </c>
      <c r="B148" s="27" t="s">
        <v>67</v>
      </c>
      <c r="C148" s="3"/>
      <c r="D148" s="39">
        <f>7294412-7250008</f>
        <v>44404</v>
      </c>
      <c r="E148" s="39"/>
      <c r="F148" s="3"/>
      <c r="G148" s="39"/>
      <c r="H148" s="3"/>
      <c r="I148" s="39"/>
      <c r="J148" s="3"/>
      <c r="K148" s="3"/>
      <c r="L148" s="3"/>
      <c r="M148" s="3"/>
      <c r="N148" s="3"/>
      <c r="O148" s="3"/>
      <c r="P148" s="3"/>
      <c r="Q148" s="3" t="s">
        <v>59</v>
      </c>
    </row>
    <row r="149" spans="1:17" ht="15">
      <c r="A149" s="37" t="s">
        <v>82</v>
      </c>
      <c r="B149" s="27" t="s">
        <v>64</v>
      </c>
      <c r="C149" s="3"/>
      <c r="D149" s="39"/>
      <c r="E149" s="39"/>
      <c r="F149" s="3"/>
      <c r="G149" s="39"/>
      <c r="H149" s="3"/>
      <c r="I149" s="39"/>
      <c r="J149" s="3"/>
      <c r="K149" s="3"/>
      <c r="L149" s="39">
        <v>219328</v>
      </c>
      <c r="M149" s="39">
        <v>153501</v>
      </c>
      <c r="N149" s="39">
        <v>234948</v>
      </c>
      <c r="O149" s="39">
        <v>282358</v>
      </c>
      <c r="P149" s="39"/>
      <c r="Q149" s="3" t="s">
        <v>59</v>
      </c>
    </row>
    <row r="150" spans="1:17" ht="15">
      <c r="A150" s="37" t="s">
        <v>82</v>
      </c>
      <c r="B150" s="27" t="s">
        <v>69</v>
      </c>
      <c r="C150" s="3"/>
      <c r="D150" s="39">
        <f>195201</f>
        <v>195201</v>
      </c>
      <c r="E150" s="39"/>
      <c r="F150" s="3"/>
      <c r="G150" s="39"/>
      <c r="H150" s="3"/>
      <c r="I150" s="3"/>
      <c r="J150" s="3"/>
      <c r="K150" s="3"/>
      <c r="L150" s="3"/>
      <c r="M150" s="3"/>
      <c r="N150" s="3"/>
      <c r="O150" s="3"/>
      <c r="P150" s="3"/>
      <c r="Q150" s="3" t="s">
        <v>59</v>
      </c>
    </row>
    <row r="151" spans="1:17" ht="15">
      <c r="A151" s="37" t="s">
        <v>83</v>
      </c>
      <c r="B151" s="27" t="s">
        <v>58</v>
      </c>
      <c r="C151" s="3"/>
      <c r="D151" s="39"/>
      <c r="E151" s="39"/>
      <c r="F151" s="3"/>
      <c r="G151" s="39"/>
      <c r="H151" s="3"/>
      <c r="I151" s="3"/>
      <c r="J151" s="3"/>
      <c r="K151" s="39"/>
      <c r="L151" s="39">
        <v>4947696</v>
      </c>
      <c r="M151" s="39">
        <v>626388</v>
      </c>
      <c r="N151" s="39"/>
      <c r="O151" s="39">
        <v>0</v>
      </c>
      <c r="P151" s="42"/>
      <c r="Q151" s="3" t="s">
        <v>59</v>
      </c>
    </row>
    <row r="152" spans="1:17" ht="15">
      <c r="A152" s="37" t="s">
        <v>83</v>
      </c>
      <c r="B152" s="27" t="s">
        <v>60</v>
      </c>
      <c r="C152" s="3"/>
      <c r="D152" s="39"/>
      <c r="E152" s="39"/>
      <c r="F152" s="3"/>
      <c r="G152" s="39"/>
      <c r="H152" s="3"/>
      <c r="I152" s="3"/>
      <c r="J152" s="3"/>
      <c r="K152" s="39"/>
      <c r="L152" s="39">
        <v>4676397</v>
      </c>
      <c r="M152" s="39">
        <v>626388</v>
      </c>
      <c r="N152" s="39">
        <v>3336180</v>
      </c>
      <c r="O152" s="39">
        <v>583147</v>
      </c>
      <c r="P152" s="41"/>
      <c r="Q152" s="3" t="s">
        <v>59</v>
      </c>
    </row>
    <row r="153" spans="1:17" ht="15">
      <c r="A153" s="37" t="s">
        <v>83</v>
      </c>
      <c r="B153" s="27" t="s">
        <v>61</v>
      </c>
      <c r="C153" s="3"/>
      <c r="D153" s="39"/>
      <c r="E153" s="39"/>
      <c r="F153" s="3"/>
      <c r="G153" s="39"/>
      <c r="H153" s="3"/>
      <c r="I153" s="3"/>
      <c r="J153" s="3"/>
      <c r="K153" s="39"/>
      <c r="L153" s="39">
        <f>4941603-26253</f>
        <v>4915350</v>
      </c>
      <c r="M153" s="39">
        <f>753177-13674</f>
        <v>739503</v>
      </c>
      <c r="N153" s="39">
        <f>3342039-3234516</f>
        <v>107523</v>
      </c>
      <c r="O153" s="39">
        <v>540771</v>
      </c>
      <c r="P153" s="39"/>
      <c r="Q153" s="3" t="s">
        <v>59</v>
      </c>
    </row>
    <row r="154" spans="1:17" ht="15">
      <c r="A154" s="37" t="s">
        <v>83</v>
      </c>
      <c r="B154" s="27" t="s">
        <v>62</v>
      </c>
      <c r="C154" s="3"/>
      <c r="D154" s="39"/>
      <c r="E154" s="39"/>
      <c r="F154" s="3"/>
      <c r="G154" s="39"/>
      <c r="H154" s="3"/>
      <c r="I154" s="3"/>
      <c r="J154" s="3"/>
      <c r="K154" s="39"/>
      <c r="L154" s="39">
        <f>5925114-65682</f>
        <v>5859432</v>
      </c>
      <c r="M154" s="39">
        <v>894148</v>
      </c>
      <c r="N154" s="39">
        <f>4283548-8863</f>
        <v>4274685</v>
      </c>
      <c r="O154" s="39">
        <v>534150</v>
      </c>
      <c r="P154" s="42"/>
      <c r="Q154" s="3" t="s">
        <v>59</v>
      </c>
    </row>
    <row r="155" spans="1:17" ht="15">
      <c r="A155" s="37" t="s">
        <v>83</v>
      </c>
      <c r="B155" s="27" t="s">
        <v>63</v>
      </c>
      <c r="C155" s="3"/>
      <c r="D155" s="39"/>
      <c r="E155" s="39"/>
      <c r="F155" s="3"/>
      <c r="G155" s="39"/>
      <c r="H155" s="3"/>
      <c r="I155" s="3"/>
      <c r="J155" s="3"/>
      <c r="K155" s="39"/>
      <c r="L155" s="39">
        <v>5193559</v>
      </c>
      <c r="M155" s="39">
        <v>903814</v>
      </c>
      <c r="N155" s="39">
        <v>3479964</v>
      </c>
      <c r="O155" s="39">
        <v>517152</v>
      </c>
      <c r="P155" s="39"/>
      <c r="Q155" s="3" t="s">
        <v>59</v>
      </c>
    </row>
    <row r="156" spans="1:17" ht="15">
      <c r="A156" s="37" t="s">
        <v>83</v>
      </c>
      <c r="B156" s="27" t="s">
        <v>64</v>
      </c>
      <c r="C156" s="3"/>
      <c r="D156" s="39"/>
      <c r="E156" s="39"/>
      <c r="F156" s="3"/>
      <c r="G156" s="39"/>
      <c r="H156" s="3"/>
      <c r="I156" s="3"/>
      <c r="J156" s="3"/>
      <c r="K156" s="39"/>
      <c r="L156" s="39">
        <v>5823450</v>
      </c>
      <c r="M156" s="39">
        <v>919308</v>
      </c>
      <c r="N156" s="39">
        <v>3552307</v>
      </c>
      <c r="O156" s="39">
        <v>590052</v>
      </c>
      <c r="P156" s="39">
        <v>673370</v>
      </c>
      <c r="Q156" s="3" t="s">
        <v>59</v>
      </c>
    </row>
    <row r="157" spans="1:17" ht="15">
      <c r="A157" s="37" t="s">
        <v>83</v>
      </c>
      <c r="B157" s="27" t="s">
        <v>65</v>
      </c>
      <c r="C157" s="3"/>
      <c r="D157" s="39">
        <v>4758371</v>
      </c>
      <c r="E157" s="39"/>
      <c r="F157" s="3"/>
      <c r="G157" s="39"/>
      <c r="H157" s="3"/>
      <c r="I157" s="38"/>
      <c r="J157" s="3"/>
      <c r="K157" s="3"/>
      <c r="L157" s="3"/>
      <c r="M157" s="3"/>
      <c r="N157" s="3"/>
      <c r="O157" s="3"/>
      <c r="P157" s="3"/>
      <c r="Q157" s="3" t="s">
        <v>59</v>
      </c>
    </row>
    <row r="158" spans="1:17" ht="15">
      <c r="A158" s="37" t="s">
        <v>83</v>
      </c>
      <c r="B158" s="27" t="s">
        <v>66</v>
      </c>
      <c r="C158" s="3"/>
      <c r="D158" s="39">
        <v>4898840</v>
      </c>
      <c r="E158" s="39"/>
      <c r="F158" s="3"/>
      <c r="G158" s="39"/>
      <c r="H158" s="3"/>
      <c r="I158" s="38"/>
      <c r="J158" s="3"/>
      <c r="K158" s="3"/>
      <c r="L158" s="3"/>
      <c r="M158" s="3"/>
      <c r="N158" s="3"/>
      <c r="O158" s="3"/>
      <c r="P158" s="3"/>
      <c r="Q158" s="3" t="s">
        <v>59</v>
      </c>
    </row>
    <row r="159" spans="1:17" s="5" customFormat="1" ht="15">
      <c r="A159" s="37" t="s">
        <v>83</v>
      </c>
      <c r="B159" s="27" t="s">
        <v>67</v>
      </c>
      <c r="C159" s="3"/>
      <c r="D159" s="39">
        <v>4714394</v>
      </c>
      <c r="E159" s="39"/>
      <c r="F159" s="3"/>
      <c r="G159" s="39"/>
      <c r="H159" s="3"/>
      <c r="I159" s="38"/>
      <c r="J159" s="3"/>
      <c r="K159" s="3"/>
      <c r="L159" s="3"/>
      <c r="M159" s="3"/>
      <c r="N159" s="3"/>
      <c r="O159" s="3"/>
      <c r="P159" s="3"/>
      <c r="Q159" s="3" t="s">
        <v>59</v>
      </c>
    </row>
    <row r="160" spans="1:17" ht="15">
      <c r="A160" s="37" t="s">
        <v>83</v>
      </c>
      <c r="B160" s="27" t="s">
        <v>68</v>
      </c>
      <c r="C160" s="3"/>
      <c r="D160" s="39"/>
      <c r="E160" s="39"/>
      <c r="F160" s="3"/>
      <c r="G160" s="39"/>
      <c r="H160" s="3"/>
      <c r="I160" s="38"/>
      <c r="J160" s="3"/>
      <c r="K160" s="3"/>
      <c r="L160" s="3"/>
      <c r="M160" s="3"/>
      <c r="N160" s="3"/>
      <c r="O160" s="3"/>
      <c r="P160" s="3"/>
      <c r="Q160" s="3" t="s">
        <v>59</v>
      </c>
    </row>
    <row r="161" spans="1:17" ht="15">
      <c r="A161" s="37" t="s">
        <v>83</v>
      </c>
      <c r="B161" s="27" t="s">
        <v>69</v>
      </c>
      <c r="C161" s="3"/>
      <c r="D161" s="39">
        <v>4819681</v>
      </c>
      <c r="E161" s="39"/>
      <c r="F161" s="3"/>
      <c r="G161" s="39"/>
      <c r="H161" s="3"/>
      <c r="I161" s="38"/>
      <c r="J161" s="3"/>
      <c r="K161" s="3"/>
      <c r="L161" s="3"/>
      <c r="M161" s="3"/>
      <c r="N161" s="3"/>
      <c r="O161" s="3"/>
      <c r="P161" s="3"/>
      <c r="Q161" s="3" t="s">
        <v>59</v>
      </c>
    </row>
    <row r="162" spans="1:17" ht="15">
      <c r="A162" s="37" t="s">
        <v>83</v>
      </c>
      <c r="B162" s="27" t="s">
        <v>70</v>
      </c>
      <c r="C162" s="3"/>
      <c r="D162" s="39">
        <v>5054284</v>
      </c>
      <c r="E162" s="39"/>
      <c r="F162" s="3"/>
      <c r="G162" s="39"/>
      <c r="H162" s="3"/>
      <c r="I162" s="38"/>
      <c r="J162" s="3"/>
      <c r="K162" s="3"/>
      <c r="L162" s="3"/>
      <c r="M162" s="3"/>
      <c r="N162" s="3"/>
      <c r="O162" s="3"/>
      <c r="P162" s="3"/>
      <c r="Q162" s="3" t="s">
        <v>59</v>
      </c>
    </row>
    <row r="163" spans="1:17" ht="15">
      <c r="A163" s="37" t="s">
        <v>84</v>
      </c>
      <c r="B163" s="27" t="s">
        <v>58</v>
      </c>
      <c r="C163" s="3"/>
      <c r="D163" s="39"/>
      <c r="E163" s="39"/>
      <c r="F163" s="3"/>
      <c r="G163" s="39"/>
      <c r="H163" s="3"/>
      <c r="I163" s="38"/>
      <c r="J163" s="3"/>
      <c r="K163" s="3"/>
      <c r="L163" s="41">
        <f>15339038-704203-14520230</f>
        <v>114605</v>
      </c>
      <c r="M163" s="42"/>
      <c r="N163" s="43">
        <f>10077254-810753-9189109</f>
        <v>77392</v>
      </c>
      <c r="O163" s="43">
        <f>1312342-1308756</f>
        <v>3586</v>
      </c>
      <c r="P163" s="41"/>
      <c r="Q163" s="3" t="s">
        <v>85</v>
      </c>
    </row>
    <row r="164" spans="1:17" ht="15">
      <c r="A164" s="37" t="s">
        <v>84</v>
      </c>
      <c r="B164" s="27" t="s">
        <v>60</v>
      </c>
      <c r="C164" s="3"/>
      <c r="D164" s="39"/>
      <c r="E164" s="39"/>
      <c r="F164" s="3"/>
      <c r="G164" s="39"/>
      <c r="H164" s="3"/>
      <c r="I164" s="38"/>
      <c r="J164" s="3"/>
      <c r="K164" s="3"/>
      <c r="L164" s="43">
        <f>17312360-16416876</f>
        <v>895484</v>
      </c>
      <c r="M164" s="42"/>
      <c r="N164" s="41">
        <f>9929572-51491-13063-691582</f>
        <v>9173436</v>
      </c>
      <c r="O164" s="41">
        <f>1206412+102023-102023</f>
        <v>1206412</v>
      </c>
      <c r="P164" s="41"/>
      <c r="Q164" s="3" t="s">
        <v>85</v>
      </c>
    </row>
    <row r="165" spans="1:17" ht="15">
      <c r="A165" s="37" t="s">
        <v>84</v>
      </c>
      <c r="B165" s="27" t="s">
        <v>61</v>
      </c>
      <c r="C165" s="35"/>
      <c r="D165" s="39"/>
      <c r="E165" s="39"/>
      <c r="F165" s="3"/>
      <c r="G165" s="39"/>
      <c r="H165" s="3"/>
      <c r="I165" s="3"/>
      <c r="J165" s="3"/>
      <c r="K165" s="3"/>
      <c r="L165" s="41">
        <f>16981732-36997-6360-145404-601360-6967-345720-8605-275046</f>
        <v>15555273</v>
      </c>
      <c r="M165" s="42"/>
      <c r="N165" s="43">
        <f>9743987-51491</f>
        <v>9692496</v>
      </c>
      <c r="O165" s="43">
        <f>1155612-98450-92090</f>
        <v>965072</v>
      </c>
      <c r="P165" s="41"/>
      <c r="Q165" s="3" t="s">
        <v>85</v>
      </c>
    </row>
    <row r="166" spans="1:17" ht="15">
      <c r="A166" s="37" t="s">
        <v>84</v>
      </c>
      <c r="B166" s="27" t="s">
        <v>62</v>
      </c>
      <c r="C166" s="35"/>
      <c r="D166" s="39"/>
      <c r="E166" s="39"/>
      <c r="F166" s="3"/>
      <c r="G166" s="39"/>
      <c r="H166" s="3"/>
      <c r="I166" s="3"/>
      <c r="J166" s="3"/>
      <c r="K166" s="3"/>
      <c r="L166" s="39">
        <f>14947611-6997-343352-181276-207023</f>
        <v>14208963</v>
      </c>
      <c r="M166" s="3"/>
      <c r="N166" s="38">
        <f>9892439-804747-536</f>
        <v>9087156</v>
      </c>
      <c r="O166" s="38">
        <f>1155216-88317</f>
        <v>1066899</v>
      </c>
      <c r="P166" s="41"/>
      <c r="Q166" s="3" t="s">
        <v>85</v>
      </c>
    </row>
    <row r="167" spans="1:17" ht="15">
      <c r="A167" s="37" t="s">
        <v>84</v>
      </c>
      <c r="B167" s="27" t="s">
        <v>63</v>
      </c>
      <c r="C167" s="35"/>
      <c r="D167" s="39"/>
      <c r="E167" s="39"/>
      <c r="F167" s="3"/>
      <c r="G167" s="39"/>
      <c r="H167" s="3"/>
      <c r="I167" s="3"/>
      <c r="J167" s="3"/>
      <c r="K167" s="3"/>
      <c r="L167" s="38">
        <f>16643376-173597-514037-116924-207023-22273-17811-31754-55744</f>
        <v>15504213</v>
      </c>
      <c r="M167" s="3"/>
      <c r="N167" s="38">
        <f>10283634-738800</f>
        <v>9544834</v>
      </c>
      <c r="O167" s="38">
        <f>1155216-82790</f>
        <v>1072426</v>
      </c>
      <c r="P167" s="38"/>
      <c r="Q167" s="3" t="s">
        <v>85</v>
      </c>
    </row>
    <row r="168" spans="1:17" ht="15">
      <c r="A168" s="37" t="s">
        <v>84</v>
      </c>
      <c r="B168" s="27" t="s">
        <v>64</v>
      </c>
      <c r="C168" s="35"/>
      <c r="D168" s="39"/>
      <c r="E168" s="39"/>
      <c r="F168" s="3"/>
      <c r="G168" s="39"/>
      <c r="H168" s="3"/>
      <c r="I168" s="3"/>
      <c r="J168" s="3"/>
      <c r="K168" s="3"/>
      <c r="L168" s="38">
        <v>15879471</v>
      </c>
      <c r="M168" s="38">
        <v>162038</v>
      </c>
      <c r="N168" s="38">
        <v>11348843</v>
      </c>
      <c r="O168" s="38">
        <v>1267111</v>
      </c>
      <c r="P168" s="38">
        <v>1423271</v>
      </c>
      <c r="Q168" s="3" t="s">
        <v>85</v>
      </c>
    </row>
    <row r="169" spans="1:17" ht="15">
      <c r="A169" s="37" t="s">
        <v>84</v>
      </c>
      <c r="B169" s="27" t="s">
        <v>70</v>
      </c>
      <c r="C169" s="3"/>
      <c r="D169" s="27"/>
      <c r="E169" s="41">
        <f>7748531-1096186</f>
        <v>6652345</v>
      </c>
      <c r="F169" s="3"/>
      <c r="G169" s="41">
        <f>903256-113110</f>
        <v>790146</v>
      </c>
      <c r="H169" s="3"/>
      <c r="I169" s="3"/>
      <c r="J169" s="3"/>
      <c r="K169" s="3"/>
      <c r="L169" s="3"/>
      <c r="M169" s="3"/>
      <c r="N169" s="3"/>
      <c r="O169" s="3"/>
      <c r="P169" s="3"/>
      <c r="Q169" s="3" t="s">
        <v>85</v>
      </c>
    </row>
    <row r="170" spans="1:17" ht="15">
      <c r="A170" s="37" t="s">
        <v>86</v>
      </c>
      <c r="B170" s="27" t="s">
        <v>64</v>
      </c>
      <c r="C170" s="3"/>
      <c r="D170" s="39"/>
      <c r="E170" s="39"/>
      <c r="F170" s="3"/>
      <c r="G170" s="39"/>
      <c r="H170" s="3"/>
      <c r="I170" s="3"/>
      <c r="J170" s="3"/>
      <c r="K170" s="3"/>
      <c r="L170" s="41">
        <v>1616155</v>
      </c>
      <c r="M170" s="41">
        <v>53754</v>
      </c>
      <c r="N170" s="41"/>
      <c r="O170" s="41"/>
      <c r="P170" s="41">
        <v>60984</v>
      </c>
      <c r="Q170" s="3" t="s">
        <v>85</v>
      </c>
    </row>
    <row r="171" spans="1:17" ht="15">
      <c r="A171" s="37" t="s">
        <v>86</v>
      </c>
      <c r="B171" s="27" t="s">
        <v>65</v>
      </c>
      <c r="C171" s="3"/>
      <c r="D171" s="39"/>
      <c r="E171" s="39"/>
      <c r="F171" s="3"/>
      <c r="G171" s="39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85</v>
      </c>
    </row>
    <row r="172" spans="1:17" ht="15">
      <c r="A172" s="37" t="s">
        <v>86</v>
      </c>
      <c r="B172" s="27" t="s">
        <v>66</v>
      </c>
      <c r="C172" s="3"/>
      <c r="D172" s="39"/>
      <c r="E172" s="39"/>
      <c r="F172" s="3"/>
      <c r="G172" s="39"/>
      <c r="H172" s="3"/>
      <c r="I172" s="3"/>
      <c r="J172" s="3"/>
      <c r="K172" s="3"/>
      <c r="L172" s="3"/>
      <c r="M172" s="3"/>
      <c r="N172" s="3"/>
      <c r="O172" s="3"/>
      <c r="P172" s="3"/>
      <c r="Q172" s="3" t="s">
        <v>85</v>
      </c>
    </row>
    <row r="173" spans="1:17" s="5" customFormat="1" ht="15">
      <c r="A173" s="37" t="s">
        <v>87</v>
      </c>
      <c r="B173" s="27" t="s">
        <v>58</v>
      </c>
      <c r="C173" s="3"/>
      <c r="D173" s="44"/>
      <c r="E173" s="3"/>
      <c r="F173" s="3"/>
      <c r="G173" s="45"/>
      <c r="H173" s="3"/>
      <c r="I173" s="3"/>
      <c r="J173" s="3"/>
      <c r="K173" s="39"/>
      <c r="L173" s="41">
        <v>0</v>
      </c>
      <c r="M173" s="41">
        <v>123214</v>
      </c>
      <c r="N173" s="41"/>
      <c r="O173" s="41"/>
      <c r="P173" s="41">
        <v>166370</v>
      </c>
      <c r="Q173" s="3" t="s">
        <v>85</v>
      </c>
    </row>
    <row r="174" spans="1:17" ht="15">
      <c r="A174" s="37" t="s">
        <v>87</v>
      </c>
      <c r="B174" s="27" t="s">
        <v>60</v>
      </c>
      <c r="C174" s="3"/>
      <c r="D174" s="44"/>
      <c r="E174" s="3"/>
      <c r="F174" s="3"/>
      <c r="G174" s="27"/>
      <c r="H174" s="3"/>
      <c r="I174" s="3"/>
      <c r="J174" s="3"/>
      <c r="K174" s="39"/>
      <c r="L174" s="41"/>
      <c r="M174" s="41"/>
      <c r="N174" s="41"/>
      <c r="O174" s="41"/>
      <c r="P174" s="41"/>
      <c r="Q174" s="3" t="s">
        <v>85</v>
      </c>
    </row>
    <row r="175" spans="1:17" ht="15">
      <c r="A175" s="37" t="s">
        <v>87</v>
      </c>
      <c r="B175" s="27" t="s">
        <v>61</v>
      </c>
      <c r="C175" s="3"/>
      <c r="D175" s="44"/>
      <c r="E175" s="3"/>
      <c r="F175" s="3"/>
      <c r="G175" s="39"/>
      <c r="H175" s="3"/>
      <c r="I175" s="3"/>
      <c r="J175" s="3"/>
      <c r="K175" s="39"/>
      <c r="L175" s="41">
        <v>0</v>
      </c>
      <c r="M175" s="41">
        <v>123346</v>
      </c>
      <c r="N175" s="41"/>
      <c r="O175" s="41"/>
      <c r="P175" s="41">
        <v>51573</v>
      </c>
      <c r="Q175" s="3" t="s">
        <v>85</v>
      </c>
    </row>
    <row r="176" spans="1:17" ht="15">
      <c r="A176" s="37" t="s">
        <v>87</v>
      </c>
      <c r="B176" s="27" t="s">
        <v>62</v>
      </c>
      <c r="C176" s="3"/>
      <c r="D176" s="44"/>
      <c r="E176" s="3"/>
      <c r="F176" s="3"/>
      <c r="G176" s="39"/>
      <c r="H176" s="3"/>
      <c r="I176" s="3"/>
      <c r="J176" s="3"/>
      <c r="K176" s="39"/>
      <c r="L176" s="39"/>
      <c r="M176" s="39"/>
      <c r="N176" s="39"/>
      <c r="O176" s="39"/>
      <c r="P176" s="42"/>
      <c r="Q176" s="3" t="s">
        <v>85</v>
      </c>
    </row>
    <row r="177" spans="1:17" ht="15">
      <c r="A177" s="37" t="s">
        <v>87</v>
      </c>
      <c r="B177" s="27" t="s">
        <v>63</v>
      </c>
      <c r="C177" s="3"/>
      <c r="D177" s="44"/>
      <c r="E177" s="3"/>
      <c r="F177" s="3"/>
      <c r="G177" s="39"/>
      <c r="H177" s="3"/>
      <c r="I177" s="3"/>
      <c r="J177" s="3"/>
      <c r="K177" s="39"/>
      <c r="L177" s="39"/>
      <c r="M177" s="39"/>
      <c r="N177" s="39"/>
      <c r="O177" s="39"/>
      <c r="P177" s="42"/>
      <c r="Q177" s="3" t="s">
        <v>85</v>
      </c>
    </row>
    <row r="178" spans="1:17" ht="15">
      <c r="A178" s="37" t="s">
        <v>87</v>
      </c>
      <c r="B178" s="27" t="s">
        <v>64</v>
      </c>
      <c r="C178" s="3"/>
      <c r="D178" s="44"/>
      <c r="E178" s="3"/>
      <c r="F178" s="3"/>
      <c r="G178" s="39"/>
      <c r="H178" s="3"/>
      <c r="I178" s="3"/>
      <c r="J178" s="3"/>
      <c r="K178" s="39"/>
      <c r="L178" s="39">
        <v>7266191</v>
      </c>
      <c r="M178" s="39">
        <f>123346+867156</f>
        <v>990502</v>
      </c>
      <c r="N178" s="39">
        <v>4476679</v>
      </c>
      <c r="O178" s="39">
        <v>315067</v>
      </c>
      <c r="P178" s="39">
        <v>51573</v>
      </c>
      <c r="Q178" s="3" t="s">
        <v>85</v>
      </c>
    </row>
    <row r="179" spans="1:17" ht="15">
      <c r="A179" s="37" t="s">
        <v>87</v>
      </c>
      <c r="B179" s="27" t="s">
        <v>66</v>
      </c>
      <c r="C179" s="3"/>
      <c r="D179" s="46"/>
      <c r="E179" s="3"/>
      <c r="F179" s="3"/>
      <c r="G179" s="39"/>
      <c r="H179" s="3"/>
      <c r="I179" s="3"/>
      <c r="J179" s="3"/>
      <c r="K179" s="41"/>
      <c r="L179" s="39"/>
      <c r="M179" s="39"/>
      <c r="N179" s="39"/>
      <c r="O179" s="39"/>
      <c r="P179" s="42"/>
      <c r="Q179" s="3" t="s">
        <v>85</v>
      </c>
    </row>
    <row r="180" spans="1:17" ht="15">
      <c r="A180" s="37" t="s">
        <v>87</v>
      </c>
      <c r="B180" s="27" t="s">
        <v>67</v>
      </c>
      <c r="C180" s="3"/>
      <c r="D180" s="46"/>
      <c r="E180" s="3"/>
      <c r="F180" s="3"/>
      <c r="G180" s="39"/>
      <c r="H180" s="3"/>
      <c r="I180" s="3"/>
      <c r="J180" s="3"/>
      <c r="K180" s="41">
        <f>6663964-6663964</f>
        <v>0</v>
      </c>
      <c r="L180" s="39"/>
      <c r="M180" s="39"/>
      <c r="N180" s="39"/>
      <c r="O180" s="39"/>
      <c r="P180" s="42"/>
      <c r="Q180" s="3" t="s">
        <v>85</v>
      </c>
    </row>
    <row r="181" spans="1:17" ht="15">
      <c r="A181" s="37" t="s">
        <v>87</v>
      </c>
      <c r="B181" s="27" t="s">
        <v>68</v>
      </c>
      <c r="C181" s="3"/>
      <c r="D181" s="44">
        <v>9795117</v>
      </c>
      <c r="E181" s="3"/>
      <c r="F181" s="3"/>
      <c r="G181" s="39"/>
      <c r="H181" s="3"/>
      <c r="I181" s="3"/>
      <c r="J181" s="3"/>
      <c r="K181" s="41">
        <v>6663964</v>
      </c>
      <c r="L181" s="39"/>
      <c r="M181" s="39"/>
      <c r="N181" s="39"/>
      <c r="O181" s="39"/>
      <c r="P181" s="42"/>
      <c r="Q181" s="3" t="s">
        <v>85</v>
      </c>
    </row>
    <row r="182" spans="1:17" ht="15">
      <c r="A182" s="37" t="s">
        <v>87</v>
      </c>
      <c r="B182" s="27" t="s">
        <v>69</v>
      </c>
      <c r="C182" s="3"/>
      <c r="D182" s="46"/>
      <c r="E182" s="3"/>
      <c r="F182" s="3"/>
      <c r="G182" s="41"/>
      <c r="H182" s="3"/>
      <c r="I182" s="3"/>
      <c r="J182" s="3"/>
      <c r="K182" s="41">
        <v>6663964</v>
      </c>
      <c r="L182" s="39"/>
      <c r="M182" s="39"/>
      <c r="N182" s="39"/>
      <c r="O182" s="39"/>
      <c r="P182" s="42"/>
      <c r="Q182" s="3" t="s">
        <v>85</v>
      </c>
    </row>
    <row r="183" spans="1:17" ht="15">
      <c r="A183" s="37" t="s">
        <v>87</v>
      </c>
      <c r="B183" s="27" t="s">
        <v>70</v>
      </c>
      <c r="C183" s="3"/>
      <c r="D183" s="46"/>
      <c r="E183" s="3"/>
      <c r="F183" s="3"/>
      <c r="G183" s="41"/>
      <c r="H183" s="3"/>
      <c r="I183" s="3"/>
      <c r="J183" s="3"/>
      <c r="K183" s="41">
        <v>6663964</v>
      </c>
      <c r="L183" s="39"/>
      <c r="M183" s="39"/>
      <c r="N183" s="39"/>
      <c r="O183" s="39"/>
      <c r="P183" s="42"/>
      <c r="Q183" s="3" t="s">
        <v>85</v>
      </c>
    </row>
    <row r="184" spans="1:17" ht="15">
      <c r="A184" s="37" t="s">
        <v>88</v>
      </c>
      <c r="B184" s="27" t="s">
        <v>58</v>
      </c>
      <c r="C184" s="3"/>
      <c r="D184" s="44"/>
      <c r="E184" s="3"/>
      <c r="F184" s="3"/>
      <c r="G184" s="3"/>
      <c r="H184" s="3"/>
      <c r="I184" s="3"/>
      <c r="J184" s="3"/>
      <c r="K184" s="3"/>
      <c r="L184" s="47"/>
      <c r="M184" s="3"/>
      <c r="N184" s="3"/>
      <c r="O184" s="3"/>
      <c r="P184" s="43"/>
      <c r="Q184" s="3" t="s">
        <v>85</v>
      </c>
    </row>
    <row r="185" spans="1:17" ht="15">
      <c r="A185" s="37" t="s">
        <v>88</v>
      </c>
      <c r="B185" s="27" t="s">
        <v>60</v>
      </c>
      <c r="C185" s="3"/>
      <c r="D185" s="44"/>
      <c r="E185" s="3"/>
      <c r="F185" s="3"/>
      <c r="G185" s="3"/>
      <c r="H185" s="3"/>
      <c r="I185" s="3"/>
      <c r="J185" s="3"/>
      <c r="K185" s="3"/>
      <c r="L185" s="47"/>
      <c r="M185" s="3"/>
      <c r="N185" s="3"/>
      <c r="O185" s="3"/>
      <c r="P185" s="41"/>
      <c r="Q185" s="3" t="s">
        <v>85</v>
      </c>
    </row>
    <row r="186" spans="1:17" ht="15">
      <c r="A186" s="37" t="s">
        <v>88</v>
      </c>
      <c r="B186" s="27" t="s">
        <v>61</v>
      </c>
      <c r="C186" s="3"/>
      <c r="D186" s="44"/>
      <c r="E186" s="3"/>
      <c r="F186" s="3"/>
      <c r="G186" s="3"/>
      <c r="H186" s="3"/>
      <c r="I186" s="3"/>
      <c r="J186" s="3"/>
      <c r="K186" s="3"/>
      <c r="L186" s="43">
        <v>4500</v>
      </c>
      <c r="M186" s="3"/>
      <c r="N186" s="3"/>
      <c r="O186" s="3"/>
      <c r="P186" s="41"/>
      <c r="Q186" s="3" t="s">
        <v>85</v>
      </c>
    </row>
    <row r="187" spans="1:17" ht="15">
      <c r="A187" s="37" t="s">
        <v>88</v>
      </c>
      <c r="B187" s="27" t="s">
        <v>64</v>
      </c>
      <c r="C187" s="3"/>
      <c r="D187" s="44"/>
      <c r="E187" s="3"/>
      <c r="F187" s="3"/>
      <c r="G187" s="3"/>
      <c r="H187" s="3"/>
      <c r="I187" s="3"/>
      <c r="J187" s="3"/>
      <c r="K187" s="3"/>
      <c r="L187" s="43">
        <v>4500</v>
      </c>
      <c r="M187" s="3"/>
      <c r="N187" s="3"/>
      <c r="O187" s="3"/>
      <c r="P187" s="43"/>
      <c r="Q187" s="3" t="s">
        <v>85</v>
      </c>
    </row>
    <row r="188" spans="1:17" ht="15">
      <c r="A188" s="37" t="s">
        <v>89</v>
      </c>
      <c r="B188" s="27" t="s">
        <v>58</v>
      </c>
      <c r="C188" s="3"/>
      <c r="D188" s="44"/>
      <c r="E188" s="3"/>
      <c r="F188" s="3"/>
      <c r="G188" s="3"/>
      <c r="H188" s="3"/>
      <c r="I188" s="3"/>
      <c r="J188" s="3"/>
      <c r="K188" s="3"/>
      <c r="L188" s="44"/>
      <c r="M188" s="3"/>
      <c r="N188" s="3"/>
      <c r="O188" s="3"/>
      <c r="P188" s="3"/>
      <c r="Q188" s="3" t="s">
        <v>85</v>
      </c>
    </row>
    <row r="189" spans="1:17" ht="15">
      <c r="A189" s="37" t="s">
        <v>89</v>
      </c>
      <c r="B189" s="27" t="s">
        <v>60</v>
      </c>
      <c r="C189" s="3"/>
      <c r="D189" s="44"/>
      <c r="E189" s="3"/>
      <c r="F189" s="3"/>
      <c r="G189" s="3"/>
      <c r="H189" s="3"/>
      <c r="I189" s="3"/>
      <c r="J189" s="3"/>
      <c r="K189" s="3"/>
      <c r="L189" s="44">
        <v>415546</v>
      </c>
      <c r="M189" s="3"/>
      <c r="N189" s="44">
        <v>810</v>
      </c>
      <c r="O189" s="3"/>
      <c r="P189" s="3"/>
      <c r="Q189" s="3" t="s">
        <v>85</v>
      </c>
    </row>
    <row r="190" spans="1:17" ht="15">
      <c r="A190" s="37" t="s">
        <v>89</v>
      </c>
      <c r="B190" s="27" t="s">
        <v>61</v>
      </c>
      <c r="C190" s="3"/>
      <c r="D190" s="44"/>
      <c r="E190" s="4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 t="s">
        <v>85</v>
      </c>
    </row>
    <row r="191" spans="1:17" ht="15">
      <c r="A191" s="37" t="s">
        <v>89</v>
      </c>
      <c r="B191" s="27" t="s">
        <v>62</v>
      </c>
      <c r="C191" s="3"/>
      <c r="D191" s="44"/>
      <c r="E191" s="4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 t="s">
        <v>85</v>
      </c>
    </row>
    <row r="192" spans="1:17" ht="15">
      <c r="A192" s="37" t="s">
        <v>89</v>
      </c>
      <c r="B192" s="27" t="s">
        <v>63</v>
      </c>
      <c r="C192" s="3"/>
      <c r="D192" s="44"/>
      <c r="E192" s="4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 t="s">
        <v>85</v>
      </c>
    </row>
    <row r="193" spans="1:17" ht="15">
      <c r="A193" s="37" t="s">
        <v>89</v>
      </c>
      <c r="B193" s="27" t="s">
        <v>64</v>
      </c>
      <c r="C193" s="3"/>
      <c r="D193" s="44"/>
      <c r="E193" s="44"/>
      <c r="F193" s="3"/>
      <c r="G193" s="3"/>
      <c r="H193" s="3"/>
      <c r="I193" s="3"/>
      <c r="J193" s="3"/>
      <c r="K193" s="3"/>
      <c r="L193" s="44">
        <v>619730</v>
      </c>
      <c r="M193" s="3"/>
      <c r="N193" s="44">
        <v>810</v>
      </c>
      <c r="O193" s="3"/>
      <c r="P193" s="3"/>
      <c r="Q193" s="3" t="s">
        <v>85</v>
      </c>
    </row>
    <row r="194" spans="1:17" ht="15">
      <c r="A194" s="37" t="s">
        <v>90</v>
      </c>
      <c r="B194" s="27" t="s">
        <v>58</v>
      </c>
      <c r="C194" s="3"/>
      <c r="D194" s="44"/>
      <c r="E194" s="44"/>
      <c r="F194" s="3"/>
      <c r="G194" s="3"/>
      <c r="H194" s="3"/>
      <c r="I194" s="3"/>
      <c r="J194" s="3"/>
      <c r="K194" s="3"/>
      <c r="L194" s="48">
        <v>39000</v>
      </c>
      <c r="M194" s="3"/>
      <c r="N194" s="3"/>
      <c r="O194" s="3"/>
      <c r="P194" s="42"/>
      <c r="Q194" s="3" t="s">
        <v>85</v>
      </c>
    </row>
    <row r="195" spans="1:17" ht="15">
      <c r="A195" s="37" t="s">
        <v>90</v>
      </c>
      <c r="B195" s="27" t="s">
        <v>60</v>
      </c>
      <c r="C195" s="3"/>
      <c r="D195" s="44"/>
      <c r="E195" s="44"/>
      <c r="F195" s="3"/>
      <c r="G195" s="3"/>
      <c r="H195" s="3"/>
      <c r="I195" s="3"/>
      <c r="J195" s="3"/>
      <c r="K195" s="3"/>
      <c r="L195" s="48">
        <v>39000</v>
      </c>
      <c r="M195" s="3"/>
      <c r="N195" s="3"/>
      <c r="O195" s="3"/>
      <c r="P195" s="42"/>
      <c r="Q195" s="3" t="s">
        <v>85</v>
      </c>
    </row>
    <row r="196" spans="1:17" s="5" customFormat="1" ht="15">
      <c r="A196" s="37" t="s">
        <v>90</v>
      </c>
      <c r="B196" s="27" t="s">
        <v>61</v>
      </c>
      <c r="C196" s="3"/>
      <c r="D196" s="44"/>
      <c r="E196" s="3"/>
      <c r="F196" s="3"/>
      <c r="G196" s="3"/>
      <c r="H196" s="3"/>
      <c r="I196" s="3"/>
      <c r="J196" s="3"/>
      <c r="K196" s="3"/>
      <c r="L196" s="48">
        <v>39000</v>
      </c>
      <c r="M196" s="3"/>
      <c r="N196" s="3"/>
      <c r="O196" s="3"/>
      <c r="P196" s="42"/>
      <c r="Q196" s="3" t="s">
        <v>85</v>
      </c>
    </row>
    <row r="197" spans="1:17" ht="15">
      <c r="A197" s="37" t="s">
        <v>90</v>
      </c>
      <c r="B197" s="27" t="s">
        <v>69</v>
      </c>
      <c r="C197" s="3"/>
      <c r="D197" s="44">
        <v>39000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 t="s">
        <v>85</v>
      </c>
    </row>
    <row r="198" spans="1:17" ht="15">
      <c r="A198" s="37" t="s">
        <v>90</v>
      </c>
      <c r="B198" s="27" t="s">
        <v>70</v>
      </c>
      <c r="C198" s="3"/>
      <c r="D198" s="44">
        <v>39000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 t="s">
        <v>85</v>
      </c>
    </row>
    <row r="199" spans="1:17" ht="15">
      <c r="A199" s="37" t="s">
        <v>91</v>
      </c>
      <c r="B199" s="27" t="s">
        <v>58</v>
      </c>
      <c r="C199" s="3"/>
      <c r="D199" s="39"/>
      <c r="E199" s="39"/>
      <c r="F199" s="3"/>
      <c r="G199" s="3"/>
      <c r="H199" s="3"/>
      <c r="I199" s="3"/>
      <c r="J199" s="3"/>
      <c r="K199" s="3"/>
      <c r="L199" s="38"/>
      <c r="M199" s="3"/>
      <c r="N199" s="38"/>
      <c r="O199" s="3"/>
      <c r="P199" s="3"/>
      <c r="Q199" s="3" t="s">
        <v>85</v>
      </c>
    </row>
    <row r="200" spans="1:17" ht="15">
      <c r="A200" s="37" t="s">
        <v>91</v>
      </c>
      <c r="B200" s="27" t="s">
        <v>60</v>
      </c>
      <c r="C200" s="3"/>
      <c r="D200" s="39"/>
      <c r="E200" s="39"/>
      <c r="F200" s="3"/>
      <c r="G200" s="3"/>
      <c r="H200" s="3"/>
      <c r="I200" s="3"/>
      <c r="J200" s="3"/>
      <c r="K200" s="3"/>
      <c r="L200" s="39">
        <v>347525</v>
      </c>
      <c r="M200" s="3"/>
      <c r="N200" s="39">
        <v>224592</v>
      </c>
      <c r="O200" s="3"/>
      <c r="P200" s="3"/>
      <c r="Q200" s="3" t="s">
        <v>85</v>
      </c>
    </row>
    <row r="201" spans="1:17" ht="15">
      <c r="A201" s="37" t="s">
        <v>91</v>
      </c>
      <c r="B201" s="27" t="s">
        <v>61</v>
      </c>
      <c r="C201" s="3"/>
      <c r="D201" s="39"/>
      <c r="E201" s="39"/>
      <c r="F201" s="3"/>
      <c r="G201" s="3"/>
      <c r="H201" s="3"/>
      <c r="I201" s="3"/>
      <c r="J201" s="3"/>
      <c r="K201" s="3"/>
      <c r="L201" s="38">
        <v>338390</v>
      </c>
      <c r="M201" s="3"/>
      <c r="N201" s="38">
        <v>226388</v>
      </c>
      <c r="O201" s="3"/>
      <c r="P201" s="3"/>
      <c r="Q201" s="3" t="s">
        <v>85</v>
      </c>
    </row>
    <row r="202" spans="1:17" ht="15">
      <c r="A202" s="37" t="s">
        <v>91</v>
      </c>
      <c r="B202" s="27" t="s">
        <v>62</v>
      </c>
      <c r="C202" s="3"/>
      <c r="D202" s="39"/>
      <c r="E202" s="39"/>
      <c r="F202" s="3"/>
      <c r="G202" s="3"/>
      <c r="H202" s="3"/>
      <c r="I202" s="3"/>
      <c r="J202" s="3"/>
      <c r="K202" s="3"/>
      <c r="L202" s="38">
        <v>340420</v>
      </c>
      <c r="M202" s="3"/>
      <c r="N202" s="39">
        <v>227474</v>
      </c>
      <c r="O202" s="3"/>
      <c r="P202" s="3"/>
      <c r="Q202" s="3" t="s">
        <v>85</v>
      </c>
    </row>
    <row r="203" spans="1:17" ht="15">
      <c r="A203" s="37" t="s">
        <v>91</v>
      </c>
      <c r="B203" s="27" t="s">
        <v>63</v>
      </c>
      <c r="C203" s="3"/>
      <c r="D203" s="39"/>
      <c r="E203" s="39"/>
      <c r="F203" s="3"/>
      <c r="G203" s="3"/>
      <c r="H203" s="3"/>
      <c r="I203" s="3"/>
      <c r="J203" s="3"/>
      <c r="K203" s="3"/>
      <c r="L203" s="38">
        <v>340420</v>
      </c>
      <c r="M203" s="3"/>
      <c r="N203" s="38">
        <v>227474</v>
      </c>
      <c r="O203" s="3"/>
      <c r="P203" s="3"/>
      <c r="Q203" s="3" t="s">
        <v>85</v>
      </c>
    </row>
    <row r="204" spans="1:17" ht="15">
      <c r="A204" s="37" t="s">
        <v>91</v>
      </c>
      <c r="B204" s="27" t="s">
        <v>64</v>
      </c>
      <c r="C204" s="3"/>
      <c r="D204" s="39"/>
      <c r="E204" s="39"/>
      <c r="F204" s="3"/>
      <c r="G204" s="3"/>
      <c r="H204" s="3"/>
      <c r="I204" s="3"/>
      <c r="J204" s="3"/>
      <c r="K204" s="3"/>
      <c r="L204" s="38">
        <v>354971</v>
      </c>
      <c r="M204" s="3"/>
      <c r="N204" s="38">
        <v>224982</v>
      </c>
      <c r="O204" s="3"/>
      <c r="P204" s="3"/>
      <c r="Q204" s="3" t="s">
        <v>85</v>
      </c>
    </row>
    <row r="205" spans="1:17" ht="15">
      <c r="A205" s="37" t="s">
        <v>91</v>
      </c>
      <c r="B205" s="27" t="s">
        <v>69</v>
      </c>
      <c r="C205" s="3"/>
      <c r="D205" s="39">
        <v>340412</v>
      </c>
      <c r="E205" s="39">
        <v>221620</v>
      </c>
      <c r="F205" s="3"/>
      <c r="G205" s="3"/>
      <c r="H205" s="3"/>
      <c r="I205" s="3"/>
      <c r="J205" s="3"/>
      <c r="K205" s="3"/>
      <c r="L205" s="3"/>
      <c r="M205" s="3"/>
      <c r="N205" s="39"/>
      <c r="O205" s="3"/>
      <c r="P205" s="3"/>
      <c r="Q205" s="3" t="s">
        <v>85</v>
      </c>
    </row>
    <row r="206" spans="1:17" ht="15">
      <c r="A206" s="37" t="s">
        <v>91</v>
      </c>
      <c r="B206" s="27" t="s">
        <v>70</v>
      </c>
      <c r="C206" s="3"/>
      <c r="D206" s="39">
        <v>341093</v>
      </c>
      <c r="E206" s="39">
        <v>221620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 t="s">
        <v>85</v>
      </c>
    </row>
    <row r="207" spans="1:17" ht="15">
      <c r="A207" s="37" t="s">
        <v>92</v>
      </c>
      <c r="B207" s="27" t="s">
        <v>58</v>
      </c>
      <c r="C207" s="3"/>
      <c r="D207" s="39"/>
      <c r="E207" s="39"/>
      <c r="F207" s="3"/>
      <c r="G207" s="39"/>
      <c r="H207" s="3"/>
      <c r="I207" s="3"/>
      <c r="J207" s="3"/>
      <c r="K207" s="3"/>
      <c r="L207" s="38"/>
      <c r="M207" s="3"/>
      <c r="N207" s="38"/>
      <c r="O207" s="38"/>
      <c r="P207" s="41"/>
      <c r="Q207" s="3" t="s">
        <v>85</v>
      </c>
    </row>
    <row r="208" spans="1:17" ht="15">
      <c r="A208" s="37" t="s">
        <v>92</v>
      </c>
      <c r="B208" s="27" t="s">
        <v>60</v>
      </c>
      <c r="C208" s="3"/>
      <c r="D208" s="39"/>
      <c r="E208" s="39"/>
      <c r="F208" s="3"/>
      <c r="G208" s="39"/>
      <c r="H208" s="3"/>
      <c r="I208" s="3"/>
      <c r="J208" s="3"/>
      <c r="K208" s="3"/>
      <c r="L208" s="39"/>
      <c r="M208" s="3"/>
      <c r="N208" s="39"/>
      <c r="O208" s="39"/>
      <c r="P208" s="42"/>
      <c r="Q208" s="3" t="s">
        <v>85</v>
      </c>
    </row>
    <row r="209" spans="1:17" ht="15">
      <c r="A209" s="37" t="s">
        <v>92</v>
      </c>
      <c r="B209" s="27" t="s">
        <v>61</v>
      </c>
      <c r="C209" s="3"/>
      <c r="D209" s="39"/>
      <c r="E209" s="39"/>
      <c r="F209" s="3"/>
      <c r="G209" s="39"/>
      <c r="H209" s="3"/>
      <c r="I209" s="3"/>
      <c r="J209" s="3"/>
      <c r="K209" s="3"/>
      <c r="L209" s="41"/>
      <c r="M209" s="41">
        <v>25593</v>
      </c>
      <c r="N209" s="43"/>
      <c r="O209" s="43"/>
      <c r="P209" s="43">
        <v>71114</v>
      </c>
      <c r="Q209" s="3" t="s">
        <v>85</v>
      </c>
    </row>
    <row r="210" spans="1:17" ht="15">
      <c r="A210" s="37" t="s">
        <v>92</v>
      </c>
      <c r="B210" s="27" t="s">
        <v>62</v>
      </c>
      <c r="C210" s="3"/>
      <c r="D210" s="39"/>
      <c r="E210" s="39"/>
      <c r="F210" s="3"/>
      <c r="G210" s="39"/>
      <c r="H210" s="3"/>
      <c r="I210" s="3"/>
      <c r="J210" s="3"/>
      <c r="K210" s="3"/>
      <c r="L210" s="41"/>
      <c r="M210" s="41"/>
      <c r="N210" s="43"/>
      <c r="O210" s="43"/>
      <c r="P210" s="43"/>
      <c r="Q210" s="3" t="s">
        <v>85</v>
      </c>
    </row>
    <row r="211" spans="1:17" ht="15">
      <c r="A211" s="37" t="s">
        <v>92</v>
      </c>
      <c r="B211" s="27" t="s">
        <v>63</v>
      </c>
      <c r="C211" s="3"/>
      <c r="D211" s="39"/>
      <c r="E211" s="39"/>
      <c r="F211" s="3"/>
      <c r="G211" s="39"/>
      <c r="H211" s="3"/>
      <c r="I211" s="3"/>
      <c r="J211" s="3"/>
      <c r="K211" s="3"/>
      <c r="L211" s="41"/>
      <c r="M211" s="41"/>
      <c r="N211" s="43"/>
      <c r="O211" s="43"/>
      <c r="P211" s="43"/>
      <c r="Q211" s="3" t="s">
        <v>85</v>
      </c>
    </row>
    <row r="212" spans="1:17" ht="15">
      <c r="A212" s="37" t="s">
        <v>92</v>
      </c>
      <c r="B212" s="27" t="s">
        <v>64</v>
      </c>
      <c r="C212" s="3"/>
      <c r="D212" s="39"/>
      <c r="E212" s="39"/>
      <c r="F212" s="3"/>
      <c r="G212" s="39"/>
      <c r="H212" s="3"/>
      <c r="I212" s="3"/>
      <c r="J212" s="3"/>
      <c r="K212" s="3"/>
      <c r="L212" s="41">
        <v>857486</v>
      </c>
      <c r="M212" s="41">
        <v>8438</v>
      </c>
      <c r="N212" s="41">
        <v>280132</v>
      </c>
      <c r="O212" s="41">
        <v>9973</v>
      </c>
      <c r="P212" s="41">
        <v>85841</v>
      </c>
      <c r="Q212" s="3" t="s">
        <v>85</v>
      </c>
    </row>
    <row r="213" spans="1:17" ht="15">
      <c r="A213" s="37" t="s">
        <v>92</v>
      </c>
      <c r="B213" s="27" t="s">
        <v>70</v>
      </c>
      <c r="C213" s="3"/>
      <c r="D213" s="39"/>
      <c r="E213" s="41">
        <f>210109-200007</f>
        <v>10102</v>
      </c>
      <c r="F213" s="3"/>
      <c r="G213" s="39"/>
      <c r="H213" s="3"/>
      <c r="I213" s="3"/>
      <c r="J213" s="3"/>
      <c r="K213" s="3"/>
      <c r="L213" s="3"/>
      <c r="M213" s="3"/>
      <c r="N213" s="3"/>
      <c r="O213" s="3"/>
      <c r="P213" s="3"/>
      <c r="Q213" s="3" t="s">
        <v>85</v>
      </c>
    </row>
    <row r="214" spans="1:17" s="5" customFormat="1" ht="15">
      <c r="A214" s="37" t="s">
        <v>93</v>
      </c>
      <c r="B214" s="27" t="s">
        <v>58</v>
      </c>
      <c r="C214" s="3"/>
      <c r="D214" s="39"/>
      <c r="E214" s="39"/>
      <c r="F214" s="3"/>
      <c r="G214" s="39"/>
      <c r="H214" s="3"/>
      <c r="I214" s="3"/>
      <c r="J214" s="3"/>
      <c r="K214" s="3"/>
      <c r="L214" s="38"/>
      <c r="M214" s="3"/>
      <c r="N214" s="38"/>
      <c r="O214" s="38"/>
      <c r="P214" s="38"/>
      <c r="Q214" s="3" t="s">
        <v>85</v>
      </c>
    </row>
    <row r="215" spans="1:17" ht="15">
      <c r="A215" s="37" t="s">
        <v>93</v>
      </c>
      <c r="B215" s="27" t="s">
        <v>60</v>
      </c>
      <c r="C215" s="3"/>
      <c r="D215" s="39"/>
      <c r="E215" s="39"/>
      <c r="F215" s="3"/>
      <c r="G215" s="39"/>
      <c r="H215" s="3"/>
      <c r="I215" s="3"/>
      <c r="J215" s="3"/>
      <c r="K215" s="3"/>
      <c r="L215" s="39">
        <v>1139158</v>
      </c>
      <c r="M215" s="3"/>
      <c r="N215" s="39">
        <v>476320</v>
      </c>
      <c r="O215" s="39">
        <v>13428</v>
      </c>
      <c r="P215" s="39"/>
      <c r="Q215" s="3" t="s">
        <v>85</v>
      </c>
    </row>
    <row r="216" spans="1:17" ht="15">
      <c r="A216" s="37" t="s">
        <v>93</v>
      </c>
      <c r="B216" s="27" t="s">
        <v>61</v>
      </c>
      <c r="C216" s="3"/>
      <c r="D216" s="39"/>
      <c r="E216" s="39"/>
      <c r="F216" s="3"/>
      <c r="G216" s="39"/>
      <c r="H216" s="3"/>
      <c r="I216" s="3"/>
      <c r="J216" s="3"/>
      <c r="K216" s="3"/>
      <c r="L216" s="38">
        <v>1139158</v>
      </c>
      <c r="M216" s="3"/>
      <c r="N216" s="38">
        <v>476320</v>
      </c>
      <c r="O216" s="38">
        <v>13428</v>
      </c>
      <c r="P216" s="38"/>
      <c r="Q216" s="3" t="s">
        <v>85</v>
      </c>
    </row>
    <row r="217" spans="1:17" ht="15">
      <c r="A217" s="37" t="s">
        <v>93</v>
      </c>
      <c r="B217" s="27" t="s">
        <v>64</v>
      </c>
      <c r="C217" s="3"/>
      <c r="D217" s="39"/>
      <c r="E217" s="39"/>
      <c r="F217" s="3"/>
      <c r="G217" s="39"/>
      <c r="H217" s="3"/>
      <c r="I217" s="3"/>
      <c r="J217" s="3"/>
      <c r="K217" s="3"/>
      <c r="L217" s="38">
        <v>1079023</v>
      </c>
      <c r="M217" s="38">
        <v>63139</v>
      </c>
      <c r="N217" s="38">
        <v>529758</v>
      </c>
      <c r="O217" s="38">
        <v>43934</v>
      </c>
      <c r="P217" s="38">
        <v>152351</v>
      </c>
      <c r="Q217" s="3" t="s">
        <v>85</v>
      </c>
    </row>
    <row r="218" spans="1:17" ht="15">
      <c r="A218" s="37" t="s">
        <v>93</v>
      </c>
      <c r="B218" s="27" t="s">
        <v>70</v>
      </c>
      <c r="C218" s="3"/>
      <c r="D218" s="39">
        <v>1139158</v>
      </c>
      <c r="E218" s="39">
        <v>461746</v>
      </c>
      <c r="F218" s="3"/>
      <c r="G218" s="39">
        <v>11604</v>
      </c>
      <c r="H218" s="3"/>
      <c r="I218" s="3"/>
      <c r="J218" s="3"/>
      <c r="K218" s="3"/>
      <c r="L218" s="3"/>
      <c r="M218" s="3"/>
      <c r="N218" s="3"/>
      <c r="O218" s="3"/>
      <c r="P218" s="3"/>
      <c r="Q218" s="3" t="s">
        <v>85</v>
      </c>
    </row>
    <row r="219" spans="1:17" ht="15">
      <c r="A219" s="37" t="s">
        <v>94</v>
      </c>
      <c r="B219" s="27" t="s">
        <v>70</v>
      </c>
      <c r="C219" s="3"/>
      <c r="D219" s="39">
        <v>3093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 t="s">
        <v>85</v>
      </c>
    </row>
    <row r="220" spans="1:17" ht="15">
      <c r="A220" s="37" t="s">
        <v>95</v>
      </c>
      <c r="B220" s="27" t="s">
        <v>58</v>
      </c>
      <c r="C220" s="3"/>
      <c r="D220" s="39"/>
      <c r="E220" s="39"/>
      <c r="F220" s="3"/>
      <c r="G220" s="3"/>
      <c r="H220" s="3"/>
      <c r="I220" s="3"/>
      <c r="J220" s="3"/>
      <c r="K220" s="3"/>
      <c r="L220" s="38"/>
      <c r="M220" s="3"/>
      <c r="N220" s="38"/>
      <c r="O220" s="3"/>
      <c r="P220" s="3"/>
      <c r="Q220" s="3" t="s">
        <v>85</v>
      </c>
    </row>
    <row r="221" spans="1:17" ht="15">
      <c r="A221" s="37" t="s">
        <v>95</v>
      </c>
      <c r="B221" s="27" t="s">
        <v>60</v>
      </c>
      <c r="C221" s="3"/>
      <c r="D221" s="39"/>
      <c r="E221" s="39"/>
      <c r="F221" s="3"/>
      <c r="G221" s="3"/>
      <c r="H221" s="3"/>
      <c r="I221" s="3"/>
      <c r="J221" s="3"/>
      <c r="K221" s="3"/>
      <c r="L221" s="39">
        <v>88407</v>
      </c>
      <c r="M221" s="3"/>
      <c r="N221" s="39">
        <v>28878</v>
      </c>
      <c r="O221" s="3"/>
      <c r="P221" s="3"/>
      <c r="Q221" s="3" t="s">
        <v>85</v>
      </c>
    </row>
    <row r="222" spans="1:17" ht="15">
      <c r="A222" s="37" t="s">
        <v>95</v>
      </c>
      <c r="B222" s="27" t="s">
        <v>61</v>
      </c>
      <c r="C222" s="3"/>
      <c r="D222" s="39"/>
      <c r="E222" s="39"/>
      <c r="F222" s="3"/>
      <c r="G222" s="3"/>
      <c r="H222" s="3"/>
      <c r="I222" s="3"/>
      <c r="J222" s="3"/>
      <c r="K222" s="3"/>
      <c r="L222" s="38">
        <v>88700</v>
      </c>
      <c r="M222" s="3"/>
      <c r="N222" s="38">
        <v>28924</v>
      </c>
      <c r="O222" s="3"/>
      <c r="P222" s="3"/>
      <c r="Q222" s="3" t="s">
        <v>85</v>
      </c>
    </row>
    <row r="223" spans="1:17" ht="15">
      <c r="A223" s="37" t="s">
        <v>95</v>
      </c>
      <c r="B223" s="27" t="s">
        <v>64</v>
      </c>
      <c r="C223" s="3"/>
      <c r="D223" s="39"/>
      <c r="E223" s="39"/>
      <c r="F223" s="3"/>
      <c r="G223" s="3"/>
      <c r="H223" s="3"/>
      <c r="I223" s="3"/>
      <c r="J223" s="3"/>
      <c r="K223" s="3"/>
      <c r="L223" s="38">
        <v>91937</v>
      </c>
      <c r="M223" s="38"/>
      <c r="N223" s="38">
        <v>29980</v>
      </c>
      <c r="O223" s="3"/>
      <c r="P223" s="3"/>
      <c r="Q223" s="3" t="s">
        <v>85</v>
      </c>
    </row>
    <row r="224" spans="1:17" ht="15">
      <c r="A224" s="37" t="s">
        <v>95</v>
      </c>
      <c r="B224" s="27" t="s">
        <v>70</v>
      </c>
      <c r="C224" s="3"/>
      <c r="D224" s="39">
        <v>88407</v>
      </c>
      <c r="E224" s="39">
        <v>28828</v>
      </c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 t="s">
        <v>85</v>
      </c>
    </row>
    <row r="225" spans="1:17" ht="15">
      <c r="A225" s="37" t="s">
        <v>96</v>
      </c>
      <c r="B225" s="27" t="s">
        <v>64</v>
      </c>
      <c r="C225" s="3"/>
      <c r="D225" s="39"/>
      <c r="E225" s="39"/>
      <c r="F225" s="3"/>
      <c r="G225" s="3"/>
      <c r="H225" s="3"/>
      <c r="I225" s="3"/>
      <c r="J225" s="3"/>
      <c r="K225" s="3"/>
      <c r="L225" s="38">
        <v>334287</v>
      </c>
      <c r="M225" s="3"/>
      <c r="N225" s="38">
        <v>21589</v>
      </c>
      <c r="O225" s="3"/>
      <c r="P225" s="3"/>
      <c r="Q225" s="3" t="s">
        <v>85</v>
      </c>
    </row>
    <row r="226" spans="1:17" ht="15">
      <c r="A226" s="37" t="s">
        <v>97</v>
      </c>
      <c r="B226" s="27" t="s">
        <v>61</v>
      </c>
      <c r="C226" s="3"/>
      <c r="D226" s="39"/>
      <c r="E226" s="39"/>
      <c r="F226" s="3"/>
      <c r="G226" s="3"/>
      <c r="H226" s="3"/>
      <c r="I226" s="3"/>
      <c r="J226" s="3"/>
      <c r="K226" s="3"/>
      <c r="L226" s="38">
        <v>9487600</v>
      </c>
      <c r="M226" s="3"/>
      <c r="N226" s="38">
        <v>407200</v>
      </c>
      <c r="O226" s="3"/>
      <c r="P226" s="3"/>
      <c r="Q226" s="3" t="s">
        <v>85</v>
      </c>
    </row>
    <row r="227" spans="1:17" ht="15">
      <c r="A227" s="37" t="s">
        <v>97</v>
      </c>
      <c r="B227" s="27" t="s">
        <v>64</v>
      </c>
      <c r="C227" s="3"/>
      <c r="D227" s="39"/>
      <c r="E227" s="39"/>
      <c r="F227" s="3"/>
      <c r="G227" s="3"/>
      <c r="H227" s="3"/>
      <c r="I227" s="3"/>
      <c r="J227" s="3"/>
      <c r="K227" s="3"/>
      <c r="L227" s="38">
        <v>1282500</v>
      </c>
      <c r="M227" s="38">
        <v>402400</v>
      </c>
      <c r="N227" s="38">
        <v>170000</v>
      </c>
      <c r="O227" s="38"/>
      <c r="P227" s="38">
        <v>281000</v>
      </c>
      <c r="Q227" s="3" t="s">
        <v>85</v>
      </c>
    </row>
    <row r="228" spans="1:17" ht="15">
      <c r="A228" s="37" t="s">
        <v>98</v>
      </c>
      <c r="B228" s="27" t="s">
        <v>58</v>
      </c>
      <c r="C228" s="3"/>
      <c r="D228" s="39">
        <v>889500</v>
      </c>
      <c r="E228" s="3"/>
      <c r="F228" s="3"/>
      <c r="G228" s="3"/>
      <c r="H228" s="3"/>
      <c r="I228" s="3"/>
      <c r="J228" s="3"/>
      <c r="K228" s="3"/>
      <c r="L228" s="38"/>
      <c r="M228" s="3"/>
      <c r="N228" s="3"/>
      <c r="O228" s="3"/>
      <c r="P228" s="3"/>
      <c r="Q228" s="3" t="s">
        <v>85</v>
      </c>
    </row>
    <row r="229" spans="1:17" s="12" customFormat="1" ht="15">
      <c r="A229" s="37" t="s">
        <v>98</v>
      </c>
      <c r="B229" s="27" t="s">
        <v>60</v>
      </c>
      <c r="C229" s="3"/>
      <c r="D229" s="39">
        <v>1054500</v>
      </c>
      <c r="E229" s="3"/>
      <c r="F229" s="3"/>
      <c r="G229" s="3"/>
      <c r="H229" s="3"/>
      <c r="I229" s="3"/>
      <c r="J229" s="3"/>
      <c r="K229" s="3"/>
      <c r="L229" s="39">
        <v>1054500</v>
      </c>
      <c r="M229" s="3"/>
      <c r="N229" s="3"/>
      <c r="O229" s="3"/>
      <c r="P229" s="3"/>
      <c r="Q229" s="3" t="s">
        <v>85</v>
      </c>
    </row>
    <row r="230" spans="1:17" s="12" customFormat="1" ht="15">
      <c r="A230" s="37" t="s">
        <v>98</v>
      </c>
      <c r="B230" s="27" t="s">
        <v>61</v>
      </c>
      <c r="C230" s="3"/>
      <c r="D230" s="39"/>
      <c r="E230" s="3"/>
      <c r="F230" s="3"/>
      <c r="G230" s="3"/>
      <c r="H230" s="3"/>
      <c r="I230" s="3"/>
      <c r="J230" s="3"/>
      <c r="K230" s="3"/>
      <c r="L230" s="38">
        <v>951500</v>
      </c>
      <c r="M230" s="3"/>
      <c r="N230" s="3"/>
      <c r="O230" s="3"/>
      <c r="P230" s="3"/>
      <c r="Q230" s="3" t="s">
        <v>85</v>
      </c>
    </row>
    <row r="231" spans="1:17" s="12" customFormat="1" ht="15">
      <c r="A231" s="37" t="s">
        <v>98</v>
      </c>
      <c r="B231" s="27" t="s">
        <v>64</v>
      </c>
      <c r="C231" s="3"/>
      <c r="D231" s="39"/>
      <c r="E231" s="3"/>
      <c r="F231" s="3"/>
      <c r="G231" s="3"/>
      <c r="H231" s="3"/>
      <c r="I231" s="3"/>
      <c r="J231" s="3"/>
      <c r="K231" s="3"/>
      <c r="L231" s="38">
        <v>603600</v>
      </c>
      <c r="M231" s="38">
        <v>12000</v>
      </c>
      <c r="N231" s="38">
        <v>6000</v>
      </c>
      <c r="O231" s="38"/>
      <c r="P231" s="38">
        <v>126000</v>
      </c>
      <c r="Q231" s="3" t="s">
        <v>85</v>
      </c>
    </row>
    <row r="232" spans="1:17" ht="15">
      <c r="A232" s="37" t="s">
        <v>98</v>
      </c>
      <c r="B232" s="27" t="s">
        <v>69</v>
      </c>
      <c r="C232" s="3"/>
      <c r="D232" s="39">
        <v>889500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 t="s">
        <v>85</v>
      </c>
    </row>
    <row r="233" spans="1:17" ht="15">
      <c r="A233" s="37" t="s">
        <v>98</v>
      </c>
      <c r="B233" s="27" t="s">
        <v>70</v>
      </c>
      <c r="C233" s="3"/>
      <c r="D233" s="39">
        <v>1054500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 t="s">
        <v>85</v>
      </c>
    </row>
    <row r="234" spans="1:17" s="4" customFormat="1" ht="15">
      <c r="A234" s="37" t="s">
        <v>99</v>
      </c>
      <c r="B234" s="27" t="s">
        <v>58</v>
      </c>
      <c r="C234" s="3"/>
      <c r="D234" s="39"/>
      <c r="E234" s="3"/>
      <c r="F234" s="3"/>
      <c r="G234" s="3"/>
      <c r="H234" s="3"/>
      <c r="I234" s="3"/>
      <c r="J234" s="3"/>
      <c r="K234" s="3"/>
      <c r="L234" s="38"/>
      <c r="M234" s="3"/>
      <c r="N234" s="3"/>
      <c r="O234" s="3"/>
      <c r="P234" s="3"/>
      <c r="Q234" s="3" t="s">
        <v>85</v>
      </c>
    </row>
    <row r="235" spans="1:17" s="4" customFormat="1" ht="15">
      <c r="A235" s="37" t="s">
        <v>99</v>
      </c>
      <c r="B235" s="27" t="s">
        <v>60</v>
      </c>
      <c r="C235" s="3"/>
      <c r="D235" s="39"/>
      <c r="E235" s="3"/>
      <c r="F235" s="3"/>
      <c r="G235" s="3"/>
      <c r="H235" s="3"/>
      <c r="I235" s="3"/>
      <c r="J235" s="3"/>
      <c r="K235" s="39"/>
      <c r="L235" s="39">
        <v>395000</v>
      </c>
      <c r="M235" s="3"/>
      <c r="N235" s="3"/>
      <c r="O235" s="3"/>
      <c r="P235" s="3"/>
      <c r="Q235" s="3" t="s">
        <v>85</v>
      </c>
    </row>
    <row r="236" spans="1:17" s="4" customFormat="1" ht="15">
      <c r="A236" s="37" t="s">
        <v>99</v>
      </c>
      <c r="B236" s="27" t="s">
        <v>61</v>
      </c>
      <c r="C236" s="3"/>
      <c r="D236" s="39"/>
      <c r="E236" s="3"/>
      <c r="F236" s="3"/>
      <c r="G236" s="3"/>
      <c r="H236" s="3"/>
      <c r="I236" s="3"/>
      <c r="J236" s="3"/>
      <c r="K236" s="3"/>
      <c r="L236" s="38">
        <v>715000</v>
      </c>
      <c r="M236" s="3"/>
      <c r="N236" s="3"/>
      <c r="O236" s="3"/>
      <c r="P236" s="3"/>
      <c r="Q236" s="3" t="s">
        <v>85</v>
      </c>
    </row>
    <row r="237" spans="1:17" s="4" customFormat="1" ht="15">
      <c r="A237" s="37" t="s">
        <v>99</v>
      </c>
      <c r="B237" s="27" t="s">
        <v>64</v>
      </c>
      <c r="C237" s="3"/>
      <c r="D237" s="39"/>
      <c r="E237" s="3"/>
      <c r="F237" s="3"/>
      <c r="G237" s="3"/>
      <c r="H237" s="3"/>
      <c r="I237" s="3"/>
      <c r="J237" s="3"/>
      <c r="K237" s="3"/>
      <c r="L237" s="38">
        <v>535000</v>
      </c>
      <c r="M237" s="38">
        <v>10000</v>
      </c>
      <c r="N237" s="38">
        <v>485000</v>
      </c>
      <c r="O237" s="38"/>
      <c r="P237" s="38">
        <v>55000</v>
      </c>
      <c r="Q237" s="3" t="s">
        <v>85</v>
      </c>
    </row>
    <row r="238" spans="1:17" ht="15">
      <c r="A238" s="37" t="s">
        <v>100</v>
      </c>
      <c r="B238" s="27" t="s">
        <v>58</v>
      </c>
      <c r="C238" s="3"/>
      <c r="D238" s="39"/>
      <c r="E238" s="3"/>
      <c r="F238" s="3"/>
      <c r="G238" s="3"/>
      <c r="H238" s="3"/>
      <c r="I238" s="3"/>
      <c r="J238" s="3"/>
      <c r="K238" s="3"/>
      <c r="L238" s="43">
        <v>2673861</v>
      </c>
      <c r="M238" s="41">
        <v>88824</v>
      </c>
      <c r="N238" s="3"/>
      <c r="O238" s="3"/>
      <c r="P238" s="3"/>
      <c r="Q238" s="3" t="s">
        <v>85</v>
      </c>
    </row>
    <row r="239" spans="1:17" s="4" customFormat="1" ht="15">
      <c r="A239" s="37" t="s">
        <v>100</v>
      </c>
      <c r="B239" s="27" t="s">
        <v>60</v>
      </c>
      <c r="C239" s="3"/>
      <c r="D239" s="39"/>
      <c r="E239" s="3"/>
      <c r="F239" s="3"/>
      <c r="G239" s="3"/>
      <c r="H239" s="3"/>
      <c r="I239" s="3"/>
      <c r="J239" s="3"/>
      <c r="K239" s="3"/>
      <c r="L239" s="41">
        <v>2560662</v>
      </c>
      <c r="M239" s="41">
        <v>89034</v>
      </c>
      <c r="N239" s="3"/>
      <c r="O239" s="3"/>
      <c r="P239" s="3"/>
      <c r="Q239" s="3" t="s">
        <v>85</v>
      </c>
    </row>
    <row r="240" spans="1:17" ht="15">
      <c r="A240" s="37" t="s">
        <v>100</v>
      </c>
      <c r="B240" s="27" t="s">
        <v>61</v>
      </c>
      <c r="C240" s="3"/>
      <c r="D240" s="39"/>
      <c r="E240" s="3"/>
      <c r="F240" s="3"/>
      <c r="G240" s="3"/>
      <c r="H240" s="3"/>
      <c r="I240" s="3"/>
      <c r="J240" s="3"/>
      <c r="K240" s="3"/>
      <c r="L240" s="43">
        <f>2522000-1791907</f>
        <v>730093</v>
      </c>
      <c r="M240" s="41">
        <v>83916</v>
      </c>
      <c r="N240" s="3"/>
      <c r="O240" s="3"/>
      <c r="P240" s="3"/>
      <c r="Q240" s="3" t="s">
        <v>85</v>
      </c>
    </row>
    <row r="241" spans="1:17" ht="15">
      <c r="A241" s="37" t="s">
        <v>100</v>
      </c>
      <c r="B241" s="27" t="s">
        <v>62</v>
      </c>
      <c r="C241" s="3"/>
      <c r="D241" s="39"/>
      <c r="E241" s="3"/>
      <c r="F241" s="3"/>
      <c r="G241" s="3"/>
      <c r="H241" s="3"/>
      <c r="I241" s="3"/>
      <c r="J241" s="3"/>
      <c r="K241" s="3"/>
      <c r="L241" s="49">
        <v>0</v>
      </c>
      <c r="M241" s="3"/>
      <c r="N241" s="3"/>
      <c r="O241" s="3"/>
      <c r="P241" s="3"/>
      <c r="Q241" s="3" t="s">
        <v>85</v>
      </c>
    </row>
    <row r="242" spans="1:17" ht="15">
      <c r="A242" s="37" t="s">
        <v>100</v>
      </c>
      <c r="B242" s="27" t="s">
        <v>63</v>
      </c>
      <c r="C242" s="3"/>
      <c r="D242" s="39"/>
      <c r="E242" s="3"/>
      <c r="F242" s="3"/>
      <c r="G242" s="3"/>
      <c r="H242" s="3"/>
      <c r="I242" s="3"/>
      <c r="J242" s="3"/>
      <c r="K242" s="3"/>
      <c r="L242" s="38">
        <f>2347059-1860954-55991</f>
        <v>430114</v>
      </c>
      <c r="M242" s="3"/>
      <c r="N242" s="3"/>
      <c r="O242" s="3"/>
      <c r="P242" s="3"/>
      <c r="Q242" s="3" t="s">
        <v>85</v>
      </c>
    </row>
    <row r="243" spans="1:17" ht="15">
      <c r="A243" s="37" t="s">
        <v>100</v>
      </c>
      <c r="B243" s="27" t="s">
        <v>64</v>
      </c>
      <c r="C243" s="3"/>
      <c r="D243" s="39"/>
      <c r="E243" s="3"/>
      <c r="F243" s="3"/>
      <c r="G243" s="3"/>
      <c r="H243" s="3"/>
      <c r="I243" s="3"/>
      <c r="J243" s="3"/>
      <c r="K243" s="3"/>
      <c r="L243" s="38">
        <v>3064452</v>
      </c>
      <c r="M243" s="38">
        <v>88341</v>
      </c>
      <c r="N243" s="3"/>
      <c r="O243" s="3"/>
      <c r="P243" s="3"/>
      <c r="Q243" s="3" t="s">
        <v>85</v>
      </c>
    </row>
    <row r="244" spans="1:17" ht="15">
      <c r="A244" s="37" t="s">
        <v>100</v>
      </c>
      <c r="B244" s="27" t="s">
        <v>69</v>
      </c>
      <c r="C244" s="3"/>
      <c r="D244" s="39">
        <v>1924769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 t="s">
        <v>85</v>
      </c>
    </row>
    <row r="245" spans="1:17" ht="15">
      <c r="A245" s="37" t="s">
        <v>100</v>
      </c>
      <c r="B245" s="27" t="s">
        <v>70</v>
      </c>
      <c r="C245" s="3"/>
      <c r="D245" s="39">
        <v>1791907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 t="s">
        <v>85</v>
      </c>
    </row>
    <row r="246" spans="1:17" ht="15">
      <c r="A246" s="37" t="s">
        <v>101</v>
      </c>
      <c r="B246" s="27" t="s">
        <v>58</v>
      </c>
      <c r="C246" s="3"/>
      <c r="D246" s="39"/>
      <c r="E246" s="39"/>
      <c r="F246" s="3"/>
      <c r="G246" s="3"/>
      <c r="H246" s="3"/>
      <c r="I246" s="3"/>
      <c r="J246" s="3"/>
      <c r="K246" s="3"/>
      <c r="L246" s="43">
        <v>188884</v>
      </c>
      <c r="M246" s="3"/>
      <c r="N246" s="43">
        <v>44069</v>
      </c>
      <c r="O246" s="3"/>
      <c r="P246" s="3"/>
      <c r="Q246" s="3" t="s">
        <v>85</v>
      </c>
    </row>
    <row r="247" spans="1:17" s="4" customFormat="1" ht="15">
      <c r="A247" s="37" t="s">
        <v>101</v>
      </c>
      <c r="B247" s="27" t="s">
        <v>60</v>
      </c>
      <c r="C247" s="3"/>
      <c r="D247" s="39"/>
      <c r="E247" s="39"/>
      <c r="F247" s="3"/>
      <c r="G247" s="3"/>
      <c r="H247" s="3"/>
      <c r="I247" s="3"/>
      <c r="J247" s="3"/>
      <c r="K247" s="3"/>
      <c r="L247" s="43">
        <v>97243</v>
      </c>
      <c r="M247" s="3"/>
      <c r="N247" s="41"/>
      <c r="O247" s="3"/>
      <c r="P247" s="3"/>
      <c r="Q247" s="3" t="s">
        <v>85</v>
      </c>
    </row>
    <row r="248" spans="1:17" ht="15">
      <c r="A248" s="37" t="s">
        <v>101</v>
      </c>
      <c r="B248" s="27" t="s">
        <v>61</v>
      </c>
      <c r="C248" s="3"/>
      <c r="D248" s="39"/>
      <c r="E248" s="39"/>
      <c r="F248" s="3"/>
      <c r="G248" s="3"/>
      <c r="H248" s="3"/>
      <c r="I248" s="3"/>
      <c r="J248" s="3"/>
      <c r="K248" s="3"/>
      <c r="L248" s="43">
        <v>98296</v>
      </c>
      <c r="M248" s="3"/>
      <c r="N248" s="43"/>
      <c r="O248" s="3"/>
      <c r="P248" s="3"/>
      <c r="Q248" s="3" t="s">
        <v>85</v>
      </c>
    </row>
    <row r="249" spans="1:17" ht="15">
      <c r="A249" s="37" t="s">
        <v>101</v>
      </c>
      <c r="B249" s="27" t="s">
        <v>62</v>
      </c>
      <c r="C249" s="3"/>
      <c r="D249" s="39"/>
      <c r="E249" s="39"/>
      <c r="F249" s="3"/>
      <c r="G249" s="3"/>
      <c r="H249" s="3"/>
      <c r="I249" s="3"/>
      <c r="J249" s="3"/>
      <c r="K249" s="3"/>
      <c r="L249" s="50">
        <v>65839</v>
      </c>
      <c r="M249" s="3"/>
      <c r="N249" s="51">
        <v>44069</v>
      </c>
      <c r="O249" s="3"/>
      <c r="P249" s="3"/>
      <c r="Q249" s="3" t="s">
        <v>85</v>
      </c>
    </row>
    <row r="250" spans="1:17" ht="15">
      <c r="A250" s="37" t="s">
        <v>101</v>
      </c>
      <c r="B250" s="27" t="s">
        <v>63</v>
      </c>
      <c r="C250" s="3"/>
      <c r="D250" s="39"/>
      <c r="E250" s="39"/>
      <c r="F250" s="3"/>
      <c r="G250" s="3"/>
      <c r="H250" s="3"/>
      <c r="I250" s="3"/>
      <c r="J250" s="3"/>
      <c r="K250" s="3"/>
      <c r="L250" s="38">
        <v>97518</v>
      </c>
      <c r="M250" s="3"/>
      <c r="N250" s="38">
        <v>44069</v>
      </c>
      <c r="O250" s="3"/>
      <c r="P250" s="3"/>
      <c r="Q250" s="3" t="s">
        <v>85</v>
      </c>
    </row>
    <row r="251" spans="1:17" ht="15">
      <c r="A251" s="37" t="s">
        <v>101</v>
      </c>
      <c r="B251" s="27" t="s">
        <v>64</v>
      </c>
      <c r="C251" s="3"/>
      <c r="D251" s="39"/>
      <c r="E251" s="39"/>
      <c r="F251" s="3"/>
      <c r="G251" s="3"/>
      <c r="H251" s="3"/>
      <c r="I251" s="3"/>
      <c r="J251" s="3"/>
      <c r="K251" s="3"/>
      <c r="L251" s="38">
        <v>83642</v>
      </c>
      <c r="M251" s="3"/>
      <c r="N251" s="38">
        <v>44069</v>
      </c>
      <c r="O251" s="3"/>
      <c r="P251" s="3"/>
      <c r="Q251" s="3" t="s">
        <v>85</v>
      </c>
    </row>
    <row r="252" spans="1:17" ht="15">
      <c r="A252" s="37" t="s">
        <v>102</v>
      </c>
      <c r="B252" s="27" t="s">
        <v>62</v>
      </c>
      <c r="C252" s="3"/>
      <c r="D252" s="39"/>
      <c r="E252" s="39"/>
      <c r="F252" s="3"/>
      <c r="G252" s="3"/>
      <c r="H252" s="3"/>
      <c r="I252" s="3"/>
      <c r="J252" s="3"/>
      <c r="K252" s="3"/>
      <c r="L252" s="3"/>
      <c r="M252" s="3"/>
      <c r="N252" s="39">
        <v>429000</v>
      </c>
      <c r="O252" s="3"/>
      <c r="P252" s="3"/>
      <c r="Q252" s="3" t="s">
        <v>85</v>
      </c>
    </row>
    <row r="253" spans="1:17" ht="15">
      <c r="A253" s="37" t="s">
        <v>102</v>
      </c>
      <c r="B253" s="27" t="s">
        <v>63</v>
      </c>
      <c r="C253" s="3"/>
      <c r="D253" s="3"/>
      <c r="E253" s="39"/>
      <c r="F253" s="3"/>
      <c r="G253" s="3"/>
      <c r="H253" s="3"/>
      <c r="I253" s="3"/>
      <c r="J253" s="3"/>
      <c r="K253" s="3"/>
      <c r="L253" s="3"/>
      <c r="M253" s="3"/>
      <c r="N253" s="39">
        <v>624000</v>
      </c>
      <c r="O253" s="3"/>
      <c r="P253" s="3"/>
      <c r="Q253" s="3" t="s">
        <v>85</v>
      </c>
    </row>
    <row r="254" spans="1:17" ht="15">
      <c r="A254" s="37" t="s">
        <v>102</v>
      </c>
      <c r="B254" s="27" t="s">
        <v>64</v>
      </c>
      <c r="C254" s="3"/>
      <c r="D254" s="3"/>
      <c r="E254" s="39"/>
      <c r="F254" s="3"/>
      <c r="G254" s="3"/>
      <c r="H254" s="3"/>
      <c r="I254" s="3"/>
      <c r="J254" s="3"/>
      <c r="K254" s="3"/>
      <c r="L254" s="3"/>
      <c r="M254" s="3"/>
      <c r="N254" s="39">
        <v>754000</v>
      </c>
      <c r="O254" s="3"/>
      <c r="P254" s="3"/>
      <c r="Q254" s="3" t="s">
        <v>85</v>
      </c>
    </row>
    <row r="255" spans="1:17" ht="15">
      <c r="A255" s="37" t="s">
        <v>103</v>
      </c>
      <c r="B255" s="27" t="s">
        <v>62</v>
      </c>
      <c r="C255" s="3"/>
      <c r="D255" s="3"/>
      <c r="E255" s="39"/>
      <c r="F255" s="3"/>
      <c r="G255" s="3"/>
      <c r="H255" s="3"/>
      <c r="I255" s="3"/>
      <c r="J255" s="3"/>
      <c r="K255" s="3"/>
      <c r="L255" s="3"/>
      <c r="M255" s="3"/>
      <c r="N255" s="39">
        <v>390000</v>
      </c>
      <c r="O255" s="3"/>
      <c r="P255" s="3"/>
      <c r="Q255" s="3" t="s">
        <v>85</v>
      </c>
    </row>
    <row r="256" spans="1:17" ht="15">
      <c r="A256" s="37" t="s">
        <v>103</v>
      </c>
      <c r="B256" s="27" t="s">
        <v>63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9">
        <v>440000</v>
      </c>
      <c r="O256" s="3"/>
      <c r="P256" s="3"/>
      <c r="Q256" s="3" t="s">
        <v>85</v>
      </c>
    </row>
    <row r="257" spans="1:17" ht="15">
      <c r="A257" s="37" t="s">
        <v>104</v>
      </c>
      <c r="B257" s="27" t="s">
        <v>58</v>
      </c>
      <c r="C257" s="3"/>
      <c r="D257" s="3"/>
      <c r="E257" s="3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 t="s">
        <v>85</v>
      </c>
    </row>
    <row r="258" spans="1:17" ht="15">
      <c r="A258" s="37" t="s">
        <v>104</v>
      </c>
      <c r="B258" s="27" t="s">
        <v>60</v>
      </c>
      <c r="C258" s="3"/>
      <c r="D258" s="3"/>
      <c r="E258" s="3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 t="s">
        <v>85</v>
      </c>
    </row>
    <row r="259" spans="1:17" ht="15">
      <c r="A259" s="37" t="s">
        <v>104</v>
      </c>
      <c r="B259" s="27" t="s">
        <v>64</v>
      </c>
      <c r="C259" s="3"/>
      <c r="D259" s="3"/>
      <c r="E259" s="39"/>
      <c r="F259" s="3"/>
      <c r="G259" s="3"/>
      <c r="H259" s="3"/>
      <c r="I259" s="3"/>
      <c r="J259" s="3"/>
      <c r="K259" s="3"/>
      <c r="L259" s="3"/>
      <c r="M259" s="3"/>
      <c r="N259" s="41">
        <v>5000</v>
      </c>
      <c r="O259" s="3"/>
      <c r="P259" s="3"/>
      <c r="Q259" s="3" t="s">
        <v>85</v>
      </c>
    </row>
    <row r="260" spans="2:17" ht="15">
      <c r="B260" s="6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3"/>
    </row>
    <row r="261" spans="4:17" ht="15"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Q261" s="30"/>
    </row>
    <row r="262" ht="15">
      <c r="Q262" s="30"/>
    </row>
    <row r="263" ht="15">
      <c r="Q263" s="30"/>
    </row>
    <row r="264" s="4" customFormat="1" ht="15">
      <c r="Q264" s="30"/>
    </row>
    <row r="265" ht="15">
      <c r="Q265" s="30"/>
    </row>
    <row r="266" ht="15">
      <c r="Q266" s="30"/>
    </row>
    <row r="267" ht="15">
      <c r="Q267" s="30"/>
    </row>
    <row r="268" ht="15">
      <c r="Q268" s="30"/>
    </row>
    <row r="269" ht="15">
      <c r="Q269" s="30"/>
    </row>
    <row r="270" ht="15">
      <c r="Q270" s="30"/>
    </row>
    <row r="271" ht="15">
      <c r="Q271" s="30"/>
    </row>
    <row r="272" s="4" customFormat="1" ht="15">
      <c r="Q272" s="30"/>
    </row>
    <row r="273" ht="15">
      <c r="Q273" s="30"/>
    </row>
    <row r="274" ht="15">
      <c r="Q274" s="30"/>
    </row>
    <row r="275" ht="15">
      <c r="Q275" s="30"/>
    </row>
    <row r="276" ht="15">
      <c r="Q276" s="30"/>
    </row>
    <row r="277" ht="15">
      <c r="Q277" s="30"/>
    </row>
    <row r="278" ht="15">
      <c r="Q278" s="30"/>
    </row>
    <row r="279" ht="15">
      <c r="Q279" s="30"/>
    </row>
    <row r="280" ht="15">
      <c r="Q280" s="30"/>
    </row>
    <row r="281" s="4" customFormat="1" ht="15">
      <c r="Q281" s="30"/>
    </row>
    <row r="282" ht="15">
      <c r="Q282" s="30"/>
    </row>
    <row r="283" ht="15">
      <c r="Q283" s="30"/>
    </row>
    <row r="284" ht="15">
      <c r="Q284" s="30"/>
    </row>
    <row r="285" ht="15">
      <c r="Q285" s="30"/>
    </row>
    <row r="286" ht="15">
      <c r="Q286" s="30"/>
    </row>
    <row r="287" ht="15">
      <c r="Q287" s="30"/>
    </row>
    <row r="288" ht="15">
      <c r="Q288" s="30"/>
    </row>
    <row r="289" ht="15">
      <c r="Q289" s="30"/>
    </row>
    <row r="290" s="4" customFormat="1" ht="15">
      <c r="Q290" s="30"/>
    </row>
    <row r="291" ht="15">
      <c r="Q291" s="30"/>
    </row>
    <row r="292" ht="15">
      <c r="Q292" s="30"/>
    </row>
    <row r="293" ht="15">
      <c r="Q293" s="30"/>
    </row>
    <row r="294" ht="15">
      <c r="Q294" s="30"/>
    </row>
    <row r="295" ht="15">
      <c r="Q295" s="30"/>
    </row>
    <row r="296" ht="15">
      <c r="Q296" s="30"/>
    </row>
    <row r="297" ht="15">
      <c r="Q297" s="30"/>
    </row>
    <row r="298" s="4" customFormat="1" ht="15">
      <c r="Q298" s="30"/>
    </row>
    <row r="299" ht="15">
      <c r="Q299" s="30"/>
    </row>
    <row r="300" ht="15">
      <c r="Q300" s="30"/>
    </row>
    <row r="301" ht="15">
      <c r="Q301" s="30"/>
    </row>
    <row r="302" ht="15">
      <c r="Q302" s="30"/>
    </row>
    <row r="303" ht="15">
      <c r="Q303" s="30"/>
    </row>
    <row r="304" ht="15">
      <c r="Q304" s="30"/>
    </row>
    <row r="305" s="4" customFormat="1" ht="15">
      <c r="Q305" s="30"/>
    </row>
    <row r="306" ht="15">
      <c r="Q306" s="30"/>
    </row>
    <row r="307" ht="15">
      <c r="Q307" s="30"/>
    </row>
    <row r="308" ht="15">
      <c r="Q308" s="30"/>
    </row>
    <row r="309" ht="15">
      <c r="Q309" s="30"/>
    </row>
    <row r="310" ht="15">
      <c r="Q310" s="30"/>
    </row>
    <row r="311" ht="15">
      <c r="Q311" s="30"/>
    </row>
    <row r="312" s="4" customFormat="1" ht="15">
      <c r="Q312" s="30"/>
    </row>
    <row r="313" ht="15">
      <c r="Q313" s="30"/>
    </row>
    <row r="314" ht="15">
      <c r="Q314" s="30"/>
    </row>
    <row r="315" ht="15">
      <c r="Q315" s="30"/>
    </row>
    <row r="316" ht="15">
      <c r="Q316" s="30"/>
    </row>
    <row r="317" ht="15">
      <c r="Q317" s="30"/>
    </row>
    <row r="318" ht="15">
      <c r="Q318" s="30"/>
    </row>
    <row r="319" s="4" customFormat="1" ht="15">
      <c r="Q319" s="30"/>
    </row>
    <row r="320" ht="15">
      <c r="Q320" s="30"/>
    </row>
    <row r="321" ht="15">
      <c r="Q321" s="30"/>
    </row>
    <row r="322" ht="15">
      <c r="Q322" s="30"/>
    </row>
    <row r="323" ht="15">
      <c r="Q323" s="30"/>
    </row>
    <row r="324" ht="15">
      <c r="Q324" s="30"/>
    </row>
    <row r="325" ht="15">
      <c r="Q325" s="30"/>
    </row>
    <row r="326" s="4" customFormat="1" ht="15">
      <c r="Q326" s="30"/>
    </row>
    <row r="327" ht="15">
      <c r="Q327" s="30"/>
    </row>
    <row r="328" ht="15">
      <c r="Q328" s="30"/>
    </row>
    <row r="329" ht="15">
      <c r="Q329" s="30"/>
    </row>
    <row r="330" ht="15">
      <c r="Q330" s="30"/>
    </row>
    <row r="331" ht="15">
      <c r="Q331" s="30"/>
    </row>
    <row r="332" ht="15">
      <c r="Q332" s="30"/>
    </row>
    <row r="333" s="4" customFormat="1" ht="15">
      <c r="Q333" s="30"/>
    </row>
    <row r="334" ht="15">
      <c r="Q334" s="30"/>
    </row>
    <row r="335" ht="15">
      <c r="Q335" s="30"/>
    </row>
    <row r="336" ht="15">
      <c r="Q336" s="30"/>
    </row>
    <row r="337" ht="15">
      <c r="Q337" s="30"/>
    </row>
    <row r="338" ht="15">
      <c r="Q338" s="30"/>
    </row>
    <row r="339" ht="15">
      <c r="Q339" s="30"/>
    </row>
    <row r="340" s="4" customFormat="1" ht="15">
      <c r="Q340" s="30"/>
    </row>
    <row r="341" ht="15">
      <c r="Q341" s="30"/>
    </row>
    <row r="342" ht="15">
      <c r="Q342" s="30"/>
    </row>
    <row r="343" ht="15">
      <c r="Q343" s="30"/>
    </row>
    <row r="344" ht="15">
      <c r="Q344" s="30"/>
    </row>
    <row r="345" ht="15">
      <c r="Q345" s="30"/>
    </row>
    <row r="346" ht="15">
      <c r="Q346" s="30"/>
    </row>
    <row r="347" s="4" customFormat="1" ht="15">
      <c r="Q347" s="30"/>
    </row>
    <row r="348" ht="15">
      <c r="Q348" s="30"/>
    </row>
    <row r="349" ht="15">
      <c r="Q349" s="30"/>
    </row>
    <row r="350" ht="15">
      <c r="Q350" s="30"/>
    </row>
    <row r="354" s="4" customFormat="1" ht="11.25"/>
    <row r="380" s="1" customFormat="1" ht="12"/>
    <row r="383" s="12" customFormat="1" ht="12.75"/>
  </sheetData>
  <sheetProtection/>
  <mergeCells count="5">
    <mergeCell ref="A3:C3"/>
    <mergeCell ref="A4:C4"/>
    <mergeCell ref="A5:C5"/>
    <mergeCell ref="A6:C6"/>
    <mergeCell ref="A10:A1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07">
      <selection activeCell="E13" sqref="E13:E131"/>
    </sheetView>
  </sheetViews>
  <sheetFormatPr defaultColWidth="11.421875" defaultRowHeight="15"/>
  <cols>
    <col min="1" max="1" width="26.8515625" style="9" bestFit="1" customWidth="1"/>
    <col min="2" max="2" width="15.140625" style="9" customWidth="1"/>
    <col min="3" max="3" width="12.57421875" style="9" bestFit="1" customWidth="1"/>
    <col min="4" max="4" width="15.28125" style="9" customWidth="1"/>
    <col min="5" max="16384" width="11.421875" style="9" customWidth="1"/>
  </cols>
  <sheetData>
    <row r="1" ht="15">
      <c r="A1" s="10" t="s">
        <v>14</v>
      </c>
    </row>
    <row r="2" ht="15">
      <c r="B2" s="10"/>
    </row>
    <row r="3" spans="2:19" ht="15">
      <c r="B3" s="10"/>
      <c r="K3" s="55"/>
      <c r="L3" s="55"/>
      <c r="M3" s="55"/>
      <c r="N3" s="55"/>
      <c r="O3" s="55"/>
      <c r="P3" s="55"/>
      <c r="Q3" s="55"/>
      <c r="R3" s="66"/>
      <c r="S3" s="67"/>
    </row>
    <row r="4" spans="2:18" ht="15">
      <c r="B4" s="18" t="s">
        <v>110</v>
      </c>
      <c r="C4" s="7"/>
      <c r="D4" s="7"/>
      <c r="G4" s="7"/>
      <c r="K4" s="55"/>
      <c r="L4" s="55"/>
      <c r="N4" s="55"/>
      <c r="R4" s="66"/>
    </row>
    <row r="5" spans="2:18" ht="15">
      <c r="B5" s="71" t="s">
        <v>31</v>
      </c>
      <c r="C5" s="70" t="s">
        <v>34</v>
      </c>
      <c r="G5" s="7"/>
      <c r="K5" s="55"/>
      <c r="L5" s="55"/>
      <c r="N5" s="55"/>
      <c r="R5" s="66"/>
    </row>
    <row r="6" spans="2:18" ht="15">
      <c r="B6" s="71"/>
      <c r="C6" s="70"/>
      <c r="G6" s="7"/>
      <c r="K6" s="55"/>
      <c r="L6" s="55"/>
      <c r="N6" s="55"/>
      <c r="R6" s="66"/>
    </row>
    <row r="7" spans="2:18" ht="15">
      <c r="B7" s="16" t="s">
        <v>13</v>
      </c>
      <c r="C7" s="13">
        <f>SUM(B13:B22)</f>
        <v>-6879443</v>
      </c>
      <c r="G7" s="7"/>
      <c r="K7" s="55"/>
      <c r="L7" s="55"/>
      <c r="N7" s="55"/>
      <c r="R7" s="66"/>
    </row>
    <row r="8" spans="2:18" ht="15">
      <c r="B8" s="16" t="s">
        <v>21</v>
      </c>
      <c r="C8" s="13">
        <f>SUM(B23:B72)</f>
        <v>-68355148</v>
      </c>
      <c r="G8" s="7"/>
      <c r="K8" s="55"/>
      <c r="L8" s="55"/>
      <c r="N8" s="55"/>
      <c r="R8" s="66"/>
    </row>
    <row r="9" spans="2:18" ht="15">
      <c r="B9" s="16" t="s">
        <v>22</v>
      </c>
      <c r="C9" s="13">
        <f>SUM(B73:B131)</f>
        <v>-122128444</v>
      </c>
      <c r="G9" s="7"/>
      <c r="K9" s="55"/>
      <c r="L9" s="55"/>
      <c r="N9" s="55"/>
      <c r="R9" s="66"/>
    </row>
    <row r="10" spans="2:18" ht="15">
      <c r="B10" s="17" t="s">
        <v>30</v>
      </c>
      <c r="C10" s="23">
        <f>SUM(C7:C9)</f>
        <v>-197363035</v>
      </c>
      <c r="G10" s="7"/>
      <c r="K10" s="55"/>
      <c r="L10" s="55"/>
      <c r="N10" s="55"/>
      <c r="R10" s="66"/>
    </row>
    <row r="11" spans="1:18" ht="12.75" customHeight="1">
      <c r="A11" s="10" t="s">
        <v>110</v>
      </c>
      <c r="B11" s="10"/>
      <c r="C11" s="10"/>
      <c r="D11" s="10"/>
      <c r="E11" s="11"/>
      <c r="G11" s="7"/>
      <c r="K11" s="55"/>
      <c r="L11" s="55"/>
      <c r="N11" s="55"/>
      <c r="R11" s="66"/>
    </row>
    <row r="12" spans="1:18" ht="15">
      <c r="A12" s="18" t="s">
        <v>15</v>
      </c>
      <c r="B12" s="28" t="s">
        <v>16</v>
      </c>
      <c r="C12" s="18" t="s">
        <v>17</v>
      </c>
      <c r="D12" s="18" t="s">
        <v>18</v>
      </c>
      <c r="E12" s="29" t="s">
        <v>19</v>
      </c>
      <c r="F12" s="29" t="s">
        <v>31</v>
      </c>
      <c r="G12" s="7"/>
      <c r="K12" s="55"/>
      <c r="L12" s="55"/>
      <c r="N12" s="55"/>
      <c r="R12" s="66"/>
    </row>
    <row r="13" spans="1:18" ht="15">
      <c r="A13" s="3" t="s">
        <v>350</v>
      </c>
      <c r="B13" s="56">
        <v>-200000</v>
      </c>
      <c r="C13" s="3" t="s">
        <v>331</v>
      </c>
      <c r="D13" s="32">
        <v>27300002183</v>
      </c>
      <c r="E13" s="3">
        <v>5871303</v>
      </c>
      <c r="F13" s="3" t="s">
        <v>13</v>
      </c>
      <c r="G13" s="55"/>
      <c r="H13" s="55"/>
      <c r="K13" s="55"/>
      <c r="L13" s="55"/>
      <c r="N13" s="55"/>
      <c r="R13" s="66"/>
    </row>
    <row r="14" spans="1:18" ht="15">
      <c r="A14" s="3" t="s">
        <v>353</v>
      </c>
      <c r="B14" s="56">
        <v>-50000</v>
      </c>
      <c r="C14" s="3" t="s">
        <v>337</v>
      </c>
      <c r="D14" s="32">
        <v>27300002183</v>
      </c>
      <c r="E14" s="3">
        <v>5980003</v>
      </c>
      <c r="F14" s="3" t="s">
        <v>13</v>
      </c>
      <c r="G14" s="55"/>
      <c r="H14" s="55"/>
      <c r="K14" s="55"/>
      <c r="L14" s="55"/>
      <c r="N14" s="55"/>
      <c r="R14" s="55"/>
    </row>
    <row r="15" spans="1:18" ht="15">
      <c r="A15" s="3" t="s">
        <v>354</v>
      </c>
      <c r="B15" s="56">
        <v>-190600</v>
      </c>
      <c r="C15" s="3" t="s">
        <v>337</v>
      </c>
      <c r="D15" s="32">
        <v>27300002183</v>
      </c>
      <c r="E15" s="3">
        <v>5980012</v>
      </c>
      <c r="F15" s="3" t="s">
        <v>13</v>
      </c>
      <c r="G15" s="55"/>
      <c r="H15" s="55"/>
      <c r="K15" s="55"/>
      <c r="L15" s="55"/>
      <c r="N15" s="55"/>
      <c r="R15" s="66"/>
    </row>
    <row r="16" spans="1:18" ht="15">
      <c r="A16" s="3" t="s">
        <v>345</v>
      </c>
      <c r="B16" s="56">
        <v>-599760</v>
      </c>
      <c r="C16" s="3" t="s">
        <v>340</v>
      </c>
      <c r="D16" s="32">
        <v>27300002183</v>
      </c>
      <c r="E16" s="3">
        <v>6064363</v>
      </c>
      <c r="F16" s="3" t="s">
        <v>13</v>
      </c>
      <c r="G16" s="55"/>
      <c r="H16" s="55"/>
      <c r="K16" s="55"/>
      <c r="L16" s="55"/>
      <c r="N16" s="55"/>
      <c r="R16" s="66"/>
    </row>
    <row r="17" spans="1:18" ht="15">
      <c r="A17" s="3" t="s">
        <v>358</v>
      </c>
      <c r="B17" s="56">
        <v>-168537</v>
      </c>
      <c r="C17" s="3" t="s">
        <v>340</v>
      </c>
      <c r="D17" s="32">
        <v>27300002183</v>
      </c>
      <c r="E17" s="3">
        <v>6064370</v>
      </c>
      <c r="F17" s="3" t="s">
        <v>13</v>
      </c>
      <c r="G17" s="55"/>
      <c r="H17" s="55"/>
      <c r="K17" s="55"/>
      <c r="L17" s="55"/>
      <c r="N17" s="55"/>
      <c r="R17" s="66"/>
    </row>
    <row r="18" spans="1:18" ht="15">
      <c r="A18" s="3" t="s">
        <v>347</v>
      </c>
      <c r="B18" s="56">
        <v>-50000</v>
      </c>
      <c r="C18" s="3" t="s">
        <v>340</v>
      </c>
      <c r="D18" s="32">
        <v>27300002183</v>
      </c>
      <c r="E18" s="3">
        <v>6064389</v>
      </c>
      <c r="F18" s="3" t="s">
        <v>13</v>
      </c>
      <c r="G18" s="55"/>
      <c r="H18" s="55"/>
      <c r="K18" s="55"/>
      <c r="L18" s="55"/>
      <c r="N18" s="55"/>
      <c r="R18" s="66"/>
    </row>
    <row r="19" spans="1:18" ht="15">
      <c r="A19" s="3" t="s">
        <v>351</v>
      </c>
      <c r="B19" s="56">
        <v>-3823648</v>
      </c>
      <c r="C19" s="3" t="s">
        <v>341</v>
      </c>
      <c r="D19" s="32">
        <v>27300002183</v>
      </c>
      <c r="E19" s="3">
        <v>5871346</v>
      </c>
      <c r="F19" s="3" t="s">
        <v>13</v>
      </c>
      <c r="G19" s="55"/>
      <c r="H19" s="55"/>
      <c r="K19" s="55"/>
      <c r="L19" s="55"/>
      <c r="N19" s="55"/>
      <c r="R19" s="66"/>
    </row>
    <row r="20" spans="1:18" ht="15">
      <c r="A20" s="3" t="s">
        <v>356</v>
      </c>
      <c r="B20" s="56">
        <v>-195465</v>
      </c>
      <c r="C20" s="3" t="s">
        <v>340</v>
      </c>
      <c r="D20" s="32">
        <v>27300002183</v>
      </c>
      <c r="E20" s="3">
        <v>6064346</v>
      </c>
      <c r="F20" s="3" t="s">
        <v>13</v>
      </c>
      <c r="G20" s="55"/>
      <c r="H20" s="55"/>
      <c r="K20" s="55"/>
      <c r="L20" s="55"/>
      <c r="N20" s="55"/>
      <c r="R20" s="66"/>
    </row>
    <row r="21" spans="1:18" ht="15">
      <c r="A21" s="3" t="s">
        <v>348</v>
      </c>
      <c r="B21" s="56">
        <v>-365000</v>
      </c>
      <c r="C21" s="3" t="s">
        <v>329</v>
      </c>
      <c r="D21" s="32">
        <v>27300002183</v>
      </c>
      <c r="E21" s="3">
        <v>5632825</v>
      </c>
      <c r="F21" s="3" t="s">
        <v>13</v>
      </c>
      <c r="G21" s="55"/>
      <c r="H21" s="55"/>
      <c r="K21" s="55"/>
      <c r="L21" s="55"/>
      <c r="N21" s="55"/>
      <c r="R21" s="66"/>
    </row>
    <row r="22" spans="1:18" ht="15">
      <c r="A22" s="3" t="s">
        <v>357</v>
      </c>
      <c r="B22" s="56">
        <v>-1236433</v>
      </c>
      <c r="C22" s="3" t="s">
        <v>340</v>
      </c>
      <c r="D22" s="32">
        <v>27300002183</v>
      </c>
      <c r="E22" s="3">
        <v>6064365</v>
      </c>
      <c r="F22" s="3" t="s">
        <v>13</v>
      </c>
      <c r="G22" s="55"/>
      <c r="H22" s="55"/>
      <c r="K22" s="55"/>
      <c r="L22" s="55"/>
      <c r="N22" s="55"/>
      <c r="R22" s="66"/>
    </row>
    <row r="23" spans="1:18" ht="15">
      <c r="A23" s="3" t="s">
        <v>363</v>
      </c>
      <c r="B23" s="56">
        <v>-169163</v>
      </c>
      <c r="C23" s="3" t="s">
        <v>327</v>
      </c>
      <c r="D23" s="32">
        <v>27300002183</v>
      </c>
      <c r="E23" s="3">
        <v>5558335</v>
      </c>
      <c r="F23" s="3" t="s">
        <v>21</v>
      </c>
      <c r="G23" s="55"/>
      <c r="H23" s="55"/>
      <c r="K23" s="55"/>
      <c r="L23" s="55"/>
      <c r="N23" s="55"/>
      <c r="R23" s="66"/>
    </row>
    <row r="24" spans="1:18" ht="15">
      <c r="A24" s="3" t="s">
        <v>364</v>
      </c>
      <c r="B24" s="56">
        <v>-283636</v>
      </c>
      <c r="C24" s="3" t="s">
        <v>327</v>
      </c>
      <c r="D24" s="32">
        <v>27300002183</v>
      </c>
      <c r="E24" s="3">
        <v>5558340</v>
      </c>
      <c r="F24" s="3" t="s">
        <v>21</v>
      </c>
      <c r="G24" s="55"/>
      <c r="H24" s="55"/>
      <c r="K24" s="55"/>
      <c r="L24" s="55"/>
      <c r="N24" s="55"/>
      <c r="R24" s="66"/>
    </row>
    <row r="25" spans="1:18" ht="15">
      <c r="A25" s="3" t="s">
        <v>365</v>
      </c>
      <c r="B25" s="56">
        <v>-104100</v>
      </c>
      <c r="C25" s="3" t="s">
        <v>327</v>
      </c>
      <c r="D25" s="32">
        <v>27300002183</v>
      </c>
      <c r="E25" s="3">
        <v>5558341</v>
      </c>
      <c r="F25" s="3" t="s">
        <v>21</v>
      </c>
      <c r="G25" s="55"/>
      <c r="H25" s="55"/>
      <c r="K25" s="55"/>
      <c r="L25" s="55"/>
      <c r="N25" s="55"/>
      <c r="R25" s="66"/>
    </row>
    <row r="26" spans="1:18" ht="15">
      <c r="A26" s="3" t="s">
        <v>366</v>
      </c>
      <c r="B26" s="56">
        <v>-117289</v>
      </c>
      <c r="C26" s="3" t="s">
        <v>327</v>
      </c>
      <c r="D26" s="32">
        <v>27300002183</v>
      </c>
      <c r="E26" s="3">
        <v>5558343</v>
      </c>
      <c r="F26" s="3" t="s">
        <v>21</v>
      </c>
      <c r="G26" s="55"/>
      <c r="H26" s="55"/>
      <c r="K26" s="55"/>
      <c r="L26" s="55"/>
      <c r="N26" s="55"/>
      <c r="R26" s="66"/>
    </row>
    <row r="27" spans="1:18" ht="15">
      <c r="A27" s="3" t="s">
        <v>367</v>
      </c>
      <c r="B27" s="56">
        <v>-104100</v>
      </c>
      <c r="C27" s="3" t="s">
        <v>327</v>
      </c>
      <c r="D27" s="32">
        <v>27300002183</v>
      </c>
      <c r="E27" s="3">
        <v>5558344</v>
      </c>
      <c r="F27" s="3" t="s">
        <v>21</v>
      </c>
      <c r="G27" s="55"/>
      <c r="H27" s="55"/>
      <c r="K27" s="55"/>
      <c r="L27" s="55"/>
      <c r="N27" s="55"/>
      <c r="R27" s="66"/>
    </row>
    <row r="28" spans="1:18" ht="15">
      <c r="A28" s="3" t="s">
        <v>368</v>
      </c>
      <c r="B28" s="56">
        <v>-104100</v>
      </c>
      <c r="C28" s="3" t="s">
        <v>327</v>
      </c>
      <c r="D28" s="32">
        <v>27300002183</v>
      </c>
      <c r="E28" s="3">
        <v>5558345</v>
      </c>
      <c r="F28" s="3" t="s">
        <v>21</v>
      </c>
      <c r="G28" s="55"/>
      <c r="H28" s="55"/>
      <c r="K28" s="55"/>
      <c r="L28" s="55"/>
      <c r="N28" s="55"/>
      <c r="R28" s="66"/>
    </row>
    <row r="29" spans="1:18" ht="15">
      <c r="A29" s="3" t="s">
        <v>355</v>
      </c>
      <c r="B29" s="56">
        <v>-134914</v>
      </c>
      <c r="C29" s="3" t="s">
        <v>329</v>
      </c>
      <c r="D29" s="32">
        <v>27300002183</v>
      </c>
      <c r="E29" s="3">
        <v>5632827</v>
      </c>
      <c r="F29" s="3" t="s">
        <v>21</v>
      </c>
      <c r="G29" s="55"/>
      <c r="H29" s="55"/>
      <c r="K29" s="55"/>
      <c r="L29" s="55"/>
      <c r="N29" s="55"/>
      <c r="R29" s="66"/>
    </row>
    <row r="30" spans="1:18" ht="15">
      <c r="A30" s="3" t="s">
        <v>359</v>
      </c>
      <c r="B30" s="56">
        <v>-130000</v>
      </c>
      <c r="C30" s="3" t="s">
        <v>331</v>
      </c>
      <c r="D30" s="32">
        <v>27300002183</v>
      </c>
      <c r="E30" s="3">
        <v>5871304</v>
      </c>
      <c r="F30" s="3" t="s">
        <v>21</v>
      </c>
      <c r="G30" s="55"/>
      <c r="H30" s="55"/>
      <c r="K30" s="55"/>
      <c r="L30" s="55"/>
      <c r="N30" s="55"/>
      <c r="R30" s="66"/>
    </row>
    <row r="31" spans="1:18" ht="15">
      <c r="A31" s="3" t="s">
        <v>375</v>
      </c>
      <c r="B31" s="56">
        <v>-292500</v>
      </c>
      <c r="C31" s="3" t="s">
        <v>332</v>
      </c>
      <c r="D31" s="32">
        <v>27300002183</v>
      </c>
      <c r="E31" s="3">
        <v>5871329</v>
      </c>
      <c r="F31" s="3" t="s">
        <v>21</v>
      </c>
      <c r="G31" s="55"/>
      <c r="H31" s="55"/>
      <c r="K31" s="55"/>
      <c r="L31" s="55"/>
      <c r="N31" s="55"/>
      <c r="R31" s="66"/>
    </row>
    <row r="32" spans="1:18" ht="15">
      <c r="A32" s="3" t="s">
        <v>376</v>
      </c>
      <c r="B32" s="56">
        <v>-6000000</v>
      </c>
      <c r="C32" s="3" t="s">
        <v>333</v>
      </c>
      <c r="D32" s="32">
        <v>27300002183</v>
      </c>
      <c r="E32" s="3">
        <v>5871353</v>
      </c>
      <c r="F32" s="3" t="s">
        <v>21</v>
      </c>
      <c r="G32" s="55"/>
      <c r="H32" s="55"/>
      <c r="K32" s="55"/>
      <c r="L32" s="55"/>
      <c r="N32" s="55"/>
      <c r="R32" s="66"/>
    </row>
    <row r="33" spans="1:18" ht="15">
      <c r="A33" s="3" t="s">
        <v>377</v>
      </c>
      <c r="B33" s="56">
        <v>-5900000</v>
      </c>
      <c r="C33" s="3" t="s">
        <v>333</v>
      </c>
      <c r="D33" s="32">
        <v>27300002183</v>
      </c>
      <c r="E33" s="3">
        <v>5871355</v>
      </c>
      <c r="F33" s="3" t="s">
        <v>21</v>
      </c>
      <c r="G33" s="55"/>
      <c r="H33" s="55"/>
      <c r="K33" s="55"/>
      <c r="L33" s="55"/>
      <c r="N33" s="55"/>
      <c r="R33" s="66"/>
    </row>
    <row r="34" spans="1:18" ht="15">
      <c r="A34" s="3" t="s">
        <v>378</v>
      </c>
      <c r="B34" s="56">
        <v>-2500000</v>
      </c>
      <c r="C34" s="3" t="s">
        <v>333</v>
      </c>
      <c r="D34" s="32">
        <v>27300002183</v>
      </c>
      <c r="E34" s="3">
        <v>5871358</v>
      </c>
      <c r="F34" s="3" t="s">
        <v>21</v>
      </c>
      <c r="G34" s="55"/>
      <c r="H34" s="55"/>
      <c r="K34" s="55"/>
      <c r="L34" s="55"/>
      <c r="N34" s="55"/>
      <c r="R34" s="66"/>
    </row>
    <row r="35" spans="1:18" ht="15">
      <c r="A35" s="3" t="s">
        <v>379</v>
      </c>
      <c r="B35" s="56">
        <v>-1500000</v>
      </c>
      <c r="C35" s="3" t="s">
        <v>333</v>
      </c>
      <c r="D35" s="32">
        <v>27300002183</v>
      </c>
      <c r="E35" s="3">
        <v>5871362</v>
      </c>
      <c r="F35" s="3" t="s">
        <v>21</v>
      </c>
      <c r="G35" s="55"/>
      <c r="H35" s="55"/>
      <c r="K35" s="55"/>
      <c r="L35" s="55"/>
      <c r="N35" s="55"/>
      <c r="R35" s="66"/>
    </row>
    <row r="36" spans="1:18" ht="15">
      <c r="A36" s="3" t="s">
        <v>380</v>
      </c>
      <c r="B36" s="56">
        <v>-38621</v>
      </c>
      <c r="C36" s="3" t="s">
        <v>333</v>
      </c>
      <c r="D36" s="32">
        <v>27300002183</v>
      </c>
      <c r="E36" s="3">
        <v>5871365</v>
      </c>
      <c r="F36" s="3" t="s">
        <v>21</v>
      </c>
      <c r="G36" s="55"/>
      <c r="H36" s="55"/>
      <c r="K36" s="55"/>
      <c r="L36" s="55"/>
      <c r="N36" s="55"/>
      <c r="R36" s="66"/>
    </row>
    <row r="37" spans="1:18" ht="15">
      <c r="A37" s="3" t="s">
        <v>381</v>
      </c>
      <c r="B37" s="56">
        <v>-37268</v>
      </c>
      <c r="C37" s="3" t="s">
        <v>333</v>
      </c>
      <c r="D37" s="32">
        <v>27300002183</v>
      </c>
      <c r="E37" s="3">
        <v>5979946</v>
      </c>
      <c r="F37" s="3" t="s">
        <v>21</v>
      </c>
      <c r="G37" s="55"/>
      <c r="H37" s="55"/>
      <c r="K37" s="55"/>
      <c r="L37" s="55"/>
      <c r="N37" s="55"/>
      <c r="R37" s="66"/>
    </row>
    <row r="38" spans="1:18" ht="15">
      <c r="A38" s="3" t="s">
        <v>362</v>
      </c>
      <c r="B38" s="56">
        <v>-83280</v>
      </c>
      <c r="C38" s="3" t="s">
        <v>333</v>
      </c>
      <c r="D38" s="32">
        <v>27300002183</v>
      </c>
      <c r="E38" s="3">
        <v>5979947</v>
      </c>
      <c r="F38" s="3" t="s">
        <v>21</v>
      </c>
      <c r="G38" s="55"/>
      <c r="H38" s="55"/>
      <c r="K38" s="55"/>
      <c r="L38" s="55"/>
      <c r="N38" s="55"/>
      <c r="R38" s="66"/>
    </row>
    <row r="39" spans="1:18" ht="15">
      <c r="A39" s="3" t="s">
        <v>382</v>
      </c>
      <c r="B39" s="56">
        <v>-1000000</v>
      </c>
      <c r="C39" s="3" t="s">
        <v>334</v>
      </c>
      <c r="D39" s="32">
        <v>27300002183</v>
      </c>
      <c r="E39" s="3">
        <v>5979950</v>
      </c>
      <c r="F39" s="3" t="s">
        <v>21</v>
      </c>
      <c r="G39" s="55"/>
      <c r="H39" s="55"/>
      <c r="K39" s="55"/>
      <c r="L39" s="55"/>
      <c r="N39" s="55"/>
      <c r="R39" s="66"/>
    </row>
    <row r="40" spans="1:18" ht="15">
      <c r="A40" s="3" t="s">
        <v>383</v>
      </c>
      <c r="B40" s="56">
        <v>-300000</v>
      </c>
      <c r="C40" s="3" t="s">
        <v>334</v>
      </c>
      <c r="D40" s="32">
        <v>27300002183</v>
      </c>
      <c r="E40" s="3">
        <v>5979951</v>
      </c>
      <c r="F40" s="3" t="s">
        <v>21</v>
      </c>
      <c r="G40" s="55"/>
      <c r="H40" s="55"/>
      <c r="K40" s="55"/>
      <c r="L40" s="55"/>
      <c r="N40" s="55"/>
      <c r="R40" s="66"/>
    </row>
    <row r="41" spans="1:18" ht="15">
      <c r="A41" s="3" t="s">
        <v>384</v>
      </c>
      <c r="B41" s="56">
        <v>-193106</v>
      </c>
      <c r="C41" s="3" t="s">
        <v>334</v>
      </c>
      <c r="D41" s="32">
        <v>27300002183</v>
      </c>
      <c r="E41" s="3">
        <v>5979958</v>
      </c>
      <c r="F41" s="3" t="s">
        <v>21</v>
      </c>
      <c r="G41" s="55"/>
      <c r="H41" s="55"/>
      <c r="K41" s="55"/>
      <c r="L41" s="55"/>
      <c r="N41" s="55"/>
      <c r="R41" s="66"/>
    </row>
    <row r="42" spans="1:18" ht="15">
      <c r="A42" s="3" t="s">
        <v>385</v>
      </c>
      <c r="B42" s="56">
        <v>-1000000</v>
      </c>
      <c r="C42" s="3" t="s">
        <v>335</v>
      </c>
      <c r="D42" s="32">
        <v>27300002183</v>
      </c>
      <c r="E42" s="3">
        <v>5979963</v>
      </c>
      <c r="F42" s="3" t="s">
        <v>21</v>
      </c>
      <c r="G42" s="55"/>
      <c r="H42" s="55"/>
      <c r="K42" s="55"/>
      <c r="L42" s="55"/>
      <c r="N42" s="55"/>
      <c r="R42" s="66"/>
    </row>
    <row r="43" spans="1:18" ht="15">
      <c r="A43" s="3" t="s">
        <v>385</v>
      </c>
      <c r="B43" s="56">
        <v>-900000</v>
      </c>
      <c r="C43" s="3" t="s">
        <v>335</v>
      </c>
      <c r="D43" s="32">
        <v>27300002183</v>
      </c>
      <c r="E43" s="3">
        <v>5979964</v>
      </c>
      <c r="F43" s="3" t="s">
        <v>21</v>
      </c>
      <c r="G43" s="55"/>
      <c r="H43" s="55"/>
      <c r="K43" s="55"/>
      <c r="L43" s="55"/>
      <c r="N43" s="55"/>
      <c r="R43" s="66"/>
    </row>
    <row r="44" spans="1:18" ht="15">
      <c r="A44" s="3" t="s">
        <v>386</v>
      </c>
      <c r="B44" s="56">
        <v>-7471233</v>
      </c>
      <c r="C44" s="3" t="s">
        <v>335</v>
      </c>
      <c r="D44" s="32">
        <v>27300002183</v>
      </c>
      <c r="E44" s="3">
        <v>5979965</v>
      </c>
      <c r="F44" s="3" t="s">
        <v>21</v>
      </c>
      <c r="G44" s="55"/>
      <c r="H44" s="55"/>
      <c r="K44" s="55"/>
      <c r="L44" s="55"/>
      <c r="N44" s="55"/>
      <c r="R44" s="66"/>
    </row>
    <row r="45" spans="1:18" ht="15">
      <c r="A45" s="3" t="s">
        <v>374</v>
      </c>
      <c r="B45" s="56">
        <v>-100000</v>
      </c>
      <c r="C45" s="3" t="s">
        <v>336</v>
      </c>
      <c r="D45" s="32">
        <v>27300002183</v>
      </c>
      <c r="E45" s="3">
        <v>5980000</v>
      </c>
      <c r="F45" s="3" t="s">
        <v>21</v>
      </c>
      <c r="G45" s="55"/>
      <c r="H45" s="55"/>
      <c r="K45" s="55"/>
      <c r="L45" s="55"/>
      <c r="N45" s="55"/>
      <c r="R45" s="66"/>
    </row>
    <row r="46" spans="1:18" ht="15">
      <c r="A46" s="3" t="s">
        <v>389</v>
      </c>
      <c r="B46" s="56">
        <v>-344375</v>
      </c>
      <c r="C46" s="3" t="s">
        <v>337</v>
      </c>
      <c r="D46" s="32">
        <v>27300002183</v>
      </c>
      <c r="E46" s="3">
        <v>5980008</v>
      </c>
      <c r="F46" s="3" t="s">
        <v>21</v>
      </c>
      <c r="G46" s="55"/>
      <c r="H46" s="55"/>
      <c r="K46" s="55"/>
      <c r="L46" s="55"/>
      <c r="N46" s="55"/>
      <c r="R46" s="66"/>
    </row>
    <row r="47" spans="1:18" ht="15">
      <c r="A47" s="3" t="s">
        <v>390</v>
      </c>
      <c r="B47" s="56">
        <v>-178500</v>
      </c>
      <c r="C47" s="3" t="s">
        <v>338</v>
      </c>
      <c r="D47" s="32">
        <v>27300002183</v>
      </c>
      <c r="E47" s="3">
        <v>5980016</v>
      </c>
      <c r="F47" s="3" t="s">
        <v>21</v>
      </c>
      <c r="G47" s="55"/>
      <c r="H47" s="55"/>
      <c r="K47" s="55"/>
      <c r="L47" s="55"/>
      <c r="N47" s="55"/>
      <c r="R47" s="66"/>
    </row>
    <row r="48" spans="1:18" ht="15">
      <c r="A48" s="3" t="s">
        <v>431</v>
      </c>
      <c r="B48" s="56">
        <v>-215428</v>
      </c>
      <c r="C48" s="3" t="s">
        <v>339</v>
      </c>
      <c r="D48" s="32">
        <v>27300002183</v>
      </c>
      <c r="E48" s="3">
        <v>5787751</v>
      </c>
      <c r="F48" s="3" t="s">
        <v>21</v>
      </c>
      <c r="G48" s="55"/>
      <c r="H48" s="55"/>
      <c r="K48" s="55"/>
      <c r="L48" s="55"/>
      <c r="N48" s="55"/>
      <c r="R48" s="66"/>
    </row>
    <row r="49" spans="1:18" ht="15">
      <c r="A49" s="3" t="s">
        <v>391</v>
      </c>
      <c r="B49" s="56">
        <v>-140000</v>
      </c>
      <c r="C49" s="3" t="s">
        <v>339</v>
      </c>
      <c r="D49" s="32">
        <v>27300002183</v>
      </c>
      <c r="E49" s="3">
        <v>5980031</v>
      </c>
      <c r="F49" s="3" t="s">
        <v>21</v>
      </c>
      <c r="G49" s="55"/>
      <c r="H49" s="55"/>
      <c r="K49" s="55"/>
      <c r="L49" s="55"/>
      <c r="N49" s="55"/>
      <c r="R49" s="66"/>
    </row>
    <row r="50" spans="1:18" ht="15">
      <c r="A50" s="3" t="s">
        <v>360</v>
      </c>
      <c r="B50" s="56">
        <v>-2300000</v>
      </c>
      <c r="C50" s="3" t="s">
        <v>340</v>
      </c>
      <c r="D50" s="32">
        <v>27300002183</v>
      </c>
      <c r="E50" s="3">
        <v>5980037</v>
      </c>
      <c r="F50" s="3" t="s">
        <v>21</v>
      </c>
      <c r="G50" s="55"/>
      <c r="H50" s="55"/>
      <c r="K50" s="55"/>
      <c r="L50" s="55"/>
      <c r="N50" s="55"/>
      <c r="R50" s="66"/>
    </row>
    <row r="51" spans="1:18" ht="15">
      <c r="A51" s="3" t="s">
        <v>392</v>
      </c>
      <c r="B51" s="56">
        <v>-3625000</v>
      </c>
      <c r="C51" s="3" t="s">
        <v>340</v>
      </c>
      <c r="D51" s="32">
        <v>27300002183</v>
      </c>
      <c r="E51" s="3">
        <v>5980040</v>
      </c>
      <c r="F51" s="3" t="s">
        <v>21</v>
      </c>
      <c r="G51" s="55"/>
      <c r="H51" s="55"/>
      <c r="K51" s="55"/>
      <c r="L51" s="55"/>
      <c r="N51" s="55"/>
      <c r="R51" s="66"/>
    </row>
    <row r="52" spans="1:18" ht="15">
      <c r="A52" s="3" t="s">
        <v>393</v>
      </c>
      <c r="B52" s="56">
        <v>-120000</v>
      </c>
      <c r="C52" s="3" t="s">
        <v>340</v>
      </c>
      <c r="D52" s="32">
        <v>27300002183</v>
      </c>
      <c r="E52" s="3">
        <v>5980039</v>
      </c>
      <c r="F52" s="3" t="s">
        <v>21</v>
      </c>
      <c r="G52" s="55"/>
      <c r="H52" s="55"/>
      <c r="K52" s="55"/>
      <c r="L52" s="55"/>
      <c r="N52" s="55"/>
      <c r="R52" s="66"/>
    </row>
    <row r="53" spans="1:18" ht="15">
      <c r="A53" s="3" t="s">
        <v>373</v>
      </c>
      <c r="B53" s="56">
        <v>-500000</v>
      </c>
      <c r="C53" s="3" t="s">
        <v>340</v>
      </c>
      <c r="D53" s="32">
        <v>27300002183</v>
      </c>
      <c r="E53" s="3">
        <v>5980043</v>
      </c>
      <c r="F53" s="3" t="s">
        <v>21</v>
      </c>
      <c r="G53" s="55"/>
      <c r="H53" s="55"/>
      <c r="K53" s="55"/>
      <c r="L53" s="55"/>
      <c r="N53" s="55"/>
      <c r="R53" s="66"/>
    </row>
    <row r="54" spans="1:18" ht="15">
      <c r="A54" s="3" t="s">
        <v>360</v>
      </c>
      <c r="B54" s="56">
        <v>-943000</v>
      </c>
      <c r="C54" s="3" t="s">
        <v>340</v>
      </c>
      <c r="D54" s="32">
        <v>27300002183</v>
      </c>
      <c r="E54" s="3">
        <v>6064353</v>
      </c>
      <c r="F54" s="3" t="s">
        <v>21</v>
      </c>
      <c r="G54" s="55"/>
      <c r="H54" s="55"/>
      <c r="K54" s="55"/>
      <c r="L54" s="55"/>
      <c r="N54" s="55"/>
      <c r="R54" s="66"/>
    </row>
    <row r="55" spans="1:18" ht="15">
      <c r="A55" s="3" t="s">
        <v>395</v>
      </c>
      <c r="B55" s="56">
        <v>-274176</v>
      </c>
      <c r="C55" s="3" t="s">
        <v>340</v>
      </c>
      <c r="D55" s="32">
        <v>27300002183</v>
      </c>
      <c r="E55" s="3">
        <v>6064362</v>
      </c>
      <c r="F55" s="3" t="s">
        <v>21</v>
      </c>
      <c r="G55" s="55"/>
      <c r="H55" s="55"/>
      <c r="K55" s="55"/>
      <c r="L55" s="55"/>
      <c r="N55" s="55"/>
      <c r="R55" s="66"/>
    </row>
    <row r="56" spans="1:18" ht="15">
      <c r="A56" s="3" t="s">
        <v>396</v>
      </c>
      <c r="B56" s="56">
        <v>-12833</v>
      </c>
      <c r="C56" s="3" t="s">
        <v>340</v>
      </c>
      <c r="D56" s="32">
        <v>27300002183</v>
      </c>
      <c r="E56" s="3">
        <v>6064368</v>
      </c>
      <c r="F56" s="3" t="s">
        <v>21</v>
      </c>
      <c r="G56" s="55"/>
      <c r="H56" s="55"/>
      <c r="K56" s="55"/>
      <c r="L56" s="55"/>
      <c r="N56" s="55"/>
      <c r="R56" s="66"/>
    </row>
    <row r="57" spans="1:18" ht="15">
      <c r="A57" s="3" t="s">
        <v>397</v>
      </c>
      <c r="B57" s="56">
        <v>-18825</v>
      </c>
      <c r="C57" s="3" t="s">
        <v>340</v>
      </c>
      <c r="D57" s="32">
        <v>27300002183</v>
      </c>
      <c r="E57" s="3">
        <v>6064369</v>
      </c>
      <c r="F57" s="3" t="s">
        <v>21</v>
      </c>
      <c r="G57" s="55"/>
      <c r="H57" s="55"/>
      <c r="K57" s="55"/>
      <c r="L57" s="55"/>
      <c r="N57" s="55"/>
      <c r="R57" s="66"/>
    </row>
    <row r="58" spans="1:18" ht="15">
      <c r="A58" s="3" t="s">
        <v>369</v>
      </c>
      <c r="B58" s="56">
        <v>-50000</v>
      </c>
      <c r="C58" s="3" t="s">
        <v>340</v>
      </c>
      <c r="D58" s="32">
        <v>27300002183</v>
      </c>
      <c r="E58" s="3">
        <v>6064380</v>
      </c>
      <c r="F58" s="3" t="s">
        <v>21</v>
      </c>
      <c r="G58" s="55"/>
      <c r="H58" s="55"/>
      <c r="K58" s="55"/>
      <c r="L58" s="55"/>
      <c r="N58" s="55"/>
      <c r="R58" s="66"/>
    </row>
    <row r="59" spans="1:18" ht="15">
      <c r="A59" s="3" t="s">
        <v>372</v>
      </c>
      <c r="B59" s="56">
        <v>-80000</v>
      </c>
      <c r="C59" s="3" t="s">
        <v>340</v>
      </c>
      <c r="D59" s="32">
        <v>27300002183</v>
      </c>
      <c r="E59" s="3">
        <v>6064382</v>
      </c>
      <c r="F59" s="3" t="s">
        <v>21</v>
      </c>
      <c r="G59" s="55"/>
      <c r="H59" s="55"/>
      <c r="K59" s="55"/>
      <c r="L59" s="55"/>
      <c r="N59" s="55"/>
      <c r="R59" s="66"/>
    </row>
    <row r="60" spans="1:18" ht="15">
      <c r="A60" s="3" t="s">
        <v>370</v>
      </c>
      <c r="B60" s="56">
        <v>-175618</v>
      </c>
      <c r="C60" s="3" t="s">
        <v>340</v>
      </c>
      <c r="D60" s="32">
        <v>27300002183</v>
      </c>
      <c r="E60" s="3">
        <v>66064384</v>
      </c>
      <c r="F60" s="3" t="s">
        <v>21</v>
      </c>
      <c r="G60" s="55"/>
      <c r="H60" s="55"/>
      <c r="K60" s="55"/>
      <c r="L60" s="55"/>
      <c r="N60" s="55"/>
      <c r="R60" s="66"/>
    </row>
    <row r="61" spans="1:18" ht="15">
      <c r="A61" s="3" t="s">
        <v>371</v>
      </c>
      <c r="B61" s="56">
        <v>-150750</v>
      </c>
      <c r="C61" s="3" t="s">
        <v>340</v>
      </c>
      <c r="D61" s="32">
        <v>27300002183</v>
      </c>
      <c r="E61" s="3">
        <v>6064385</v>
      </c>
      <c r="F61" s="3" t="s">
        <v>21</v>
      </c>
      <c r="G61" s="55"/>
      <c r="H61" s="55"/>
      <c r="K61" s="55"/>
      <c r="L61" s="55"/>
      <c r="N61" s="55"/>
      <c r="R61" s="66"/>
    </row>
    <row r="62" spans="1:18" ht="15">
      <c r="A62" s="3" t="s">
        <v>344</v>
      </c>
      <c r="B62" s="56">
        <v>-19562</v>
      </c>
      <c r="C62" s="3" t="s">
        <v>340</v>
      </c>
      <c r="D62" s="32">
        <v>27300002183</v>
      </c>
      <c r="E62" s="3">
        <v>6064358</v>
      </c>
      <c r="F62" s="3" t="s">
        <v>21</v>
      </c>
      <c r="G62" s="55"/>
      <c r="H62" s="55"/>
      <c r="K62" s="55"/>
      <c r="L62" s="55"/>
      <c r="N62" s="55"/>
      <c r="R62" s="66"/>
    </row>
    <row r="63" spans="1:18" ht="15">
      <c r="A63" s="3" t="s">
        <v>387</v>
      </c>
      <c r="B63" s="56">
        <v>-400000</v>
      </c>
      <c r="C63" s="3" t="s">
        <v>335</v>
      </c>
      <c r="D63" s="32">
        <v>27300002183</v>
      </c>
      <c r="E63" s="3">
        <v>5979987</v>
      </c>
      <c r="F63" s="3" t="s">
        <v>21</v>
      </c>
      <c r="G63" s="55"/>
      <c r="H63" s="55"/>
      <c r="K63" s="55"/>
      <c r="L63" s="55"/>
      <c r="N63" s="55"/>
      <c r="R63" s="66"/>
    </row>
    <row r="64" spans="1:18" ht="15">
      <c r="A64" s="3" t="s">
        <v>345</v>
      </c>
      <c r="B64" s="56">
        <v>-1464953</v>
      </c>
      <c r="C64" s="3" t="s">
        <v>337</v>
      </c>
      <c r="D64" s="32">
        <v>27300002183</v>
      </c>
      <c r="E64" s="3">
        <v>5980010</v>
      </c>
      <c r="F64" s="3" t="s">
        <v>21</v>
      </c>
      <c r="G64" s="55"/>
      <c r="H64" s="55"/>
      <c r="K64" s="55"/>
      <c r="L64" s="55"/>
      <c r="N64" s="55"/>
      <c r="R64" s="66"/>
    </row>
    <row r="65" spans="1:18" ht="15">
      <c r="A65" s="3" t="s">
        <v>156</v>
      </c>
      <c r="B65" s="56">
        <v>-287710</v>
      </c>
      <c r="C65" s="3" t="s">
        <v>341</v>
      </c>
      <c r="D65" s="32">
        <v>27300002183</v>
      </c>
      <c r="E65" s="3">
        <v>5871339</v>
      </c>
      <c r="F65" s="3" t="s">
        <v>21</v>
      </c>
      <c r="G65" s="55"/>
      <c r="H65" s="55"/>
      <c r="K65" s="55"/>
      <c r="L65" s="55"/>
      <c r="N65" s="55"/>
      <c r="R65" s="66"/>
    </row>
    <row r="66" spans="1:18" ht="15">
      <c r="A66" s="3" t="s">
        <v>138</v>
      </c>
      <c r="B66" s="56">
        <v>-1700000</v>
      </c>
      <c r="C66" s="3" t="s">
        <v>340</v>
      </c>
      <c r="D66" s="32">
        <v>27300002183</v>
      </c>
      <c r="E66" s="3">
        <v>5980041</v>
      </c>
      <c r="F66" s="3" t="s">
        <v>21</v>
      </c>
      <c r="G66" s="55"/>
      <c r="H66" s="55"/>
      <c r="K66" s="55"/>
      <c r="L66" s="55"/>
      <c r="N66" s="55"/>
      <c r="R66" s="66"/>
    </row>
    <row r="67" spans="1:18" ht="15">
      <c r="A67" s="3" t="s">
        <v>394</v>
      </c>
      <c r="B67" s="56">
        <v>-2685306</v>
      </c>
      <c r="C67" s="3" t="s">
        <v>340</v>
      </c>
      <c r="D67" s="32">
        <v>27300002183</v>
      </c>
      <c r="E67" s="3">
        <v>6064359</v>
      </c>
      <c r="F67" s="3" t="s">
        <v>21</v>
      </c>
      <c r="G67" s="55"/>
      <c r="H67" s="55"/>
      <c r="K67" s="55"/>
      <c r="L67" s="55"/>
      <c r="N67" s="55"/>
      <c r="R67" s="66"/>
    </row>
    <row r="68" spans="1:18" ht="15">
      <c r="A68" s="3" t="s">
        <v>388</v>
      </c>
      <c r="B68" s="56">
        <v>-5990320</v>
      </c>
      <c r="C68" s="3" t="s">
        <v>335</v>
      </c>
      <c r="D68" s="32">
        <v>27300002183</v>
      </c>
      <c r="E68" s="3">
        <v>5979995</v>
      </c>
      <c r="F68" s="3" t="s">
        <v>21</v>
      </c>
      <c r="G68" s="55"/>
      <c r="H68" s="55"/>
      <c r="K68" s="55"/>
      <c r="L68" s="55"/>
      <c r="N68" s="55"/>
      <c r="R68" s="66"/>
    </row>
    <row r="69" spans="1:18" ht="15">
      <c r="A69" s="3" t="s">
        <v>430</v>
      </c>
      <c r="B69" s="56">
        <v>-1319995</v>
      </c>
      <c r="C69" s="3" t="s">
        <v>340</v>
      </c>
      <c r="D69" s="32">
        <v>27300002183</v>
      </c>
      <c r="E69" s="3">
        <v>6064352</v>
      </c>
      <c r="F69" s="3" t="s">
        <v>21</v>
      </c>
      <c r="G69" s="55"/>
      <c r="H69" s="55"/>
      <c r="K69" s="55"/>
      <c r="L69" s="55"/>
      <c r="N69" s="55"/>
      <c r="R69" s="66"/>
    </row>
    <row r="70" spans="1:18" ht="15">
      <c r="A70" s="3" t="s">
        <v>356</v>
      </c>
      <c r="B70" s="56">
        <v>-7837650</v>
      </c>
      <c r="C70" s="3" t="s">
        <v>340</v>
      </c>
      <c r="D70" s="32">
        <v>27300002183</v>
      </c>
      <c r="E70" s="3">
        <v>5980042</v>
      </c>
      <c r="F70" s="3" t="s">
        <v>21</v>
      </c>
      <c r="G70" s="55"/>
      <c r="H70" s="55"/>
      <c r="K70" s="55"/>
      <c r="L70" s="55"/>
      <c r="N70" s="55"/>
      <c r="R70" s="66"/>
    </row>
    <row r="71" spans="1:18" ht="15">
      <c r="A71" s="3" t="s">
        <v>361</v>
      </c>
      <c r="B71" s="56">
        <v>-4528919</v>
      </c>
      <c r="C71" s="3" t="s">
        <v>343</v>
      </c>
      <c r="D71" s="32">
        <v>27300002183</v>
      </c>
      <c r="E71" s="3">
        <v>5871319</v>
      </c>
      <c r="F71" s="3" t="s">
        <v>21</v>
      </c>
      <c r="G71" s="55"/>
      <c r="H71" s="55"/>
      <c r="K71" s="55"/>
      <c r="L71" s="55"/>
      <c r="N71" s="55"/>
      <c r="R71" s="66"/>
    </row>
    <row r="72" spans="1:18" ht="15">
      <c r="A72" s="3" t="s">
        <v>361</v>
      </c>
      <c r="B72" s="56">
        <v>-4528918</v>
      </c>
      <c r="C72" s="3" t="s">
        <v>343</v>
      </c>
      <c r="D72" s="32">
        <v>27300002183</v>
      </c>
      <c r="E72" s="3">
        <v>5871320</v>
      </c>
      <c r="F72" s="3" t="s">
        <v>21</v>
      </c>
      <c r="G72" s="55"/>
      <c r="H72" s="55"/>
      <c r="K72" s="55"/>
      <c r="L72" s="55"/>
      <c r="N72" s="55"/>
      <c r="R72" s="66"/>
    </row>
    <row r="73" spans="1:18" ht="15">
      <c r="A73" s="3" t="s">
        <v>399</v>
      </c>
      <c r="B73" s="56">
        <v>-1215000</v>
      </c>
      <c r="C73" s="3" t="s">
        <v>328</v>
      </c>
      <c r="D73" s="32">
        <v>27300002183</v>
      </c>
      <c r="E73" s="3">
        <v>5632796</v>
      </c>
      <c r="F73" s="3" t="s">
        <v>22</v>
      </c>
      <c r="G73" s="55"/>
      <c r="H73" s="55"/>
      <c r="K73" s="55"/>
      <c r="L73" s="55"/>
      <c r="N73" s="55"/>
      <c r="R73" s="66"/>
    </row>
    <row r="74" spans="1:18" ht="15">
      <c r="A74" s="3" t="s">
        <v>248</v>
      </c>
      <c r="B74" s="56">
        <v>-148750</v>
      </c>
      <c r="C74" s="3" t="s">
        <v>330</v>
      </c>
      <c r="D74" s="32">
        <v>27300002183</v>
      </c>
      <c r="E74" s="3">
        <v>5632831</v>
      </c>
      <c r="F74" s="3" t="s">
        <v>22</v>
      </c>
      <c r="G74" s="55"/>
      <c r="H74" s="55"/>
      <c r="K74" s="55"/>
      <c r="L74" s="55"/>
      <c r="N74" s="55"/>
      <c r="R74" s="55"/>
    </row>
    <row r="75" spans="1:18" ht="15">
      <c r="A75" s="3" t="s">
        <v>409</v>
      </c>
      <c r="B75" s="56">
        <v>-777600</v>
      </c>
      <c r="C75" s="3" t="s">
        <v>331</v>
      </c>
      <c r="D75" s="32">
        <v>27300002183</v>
      </c>
      <c r="E75" s="3">
        <v>5871292</v>
      </c>
      <c r="F75" s="3" t="s">
        <v>22</v>
      </c>
      <c r="G75" s="55"/>
      <c r="H75" s="55"/>
      <c r="K75" s="55"/>
      <c r="L75" s="55"/>
      <c r="N75" s="55"/>
      <c r="R75" s="66"/>
    </row>
    <row r="76" spans="1:18" ht="15">
      <c r="A76" s="3" t="s">
        <v>410</v>
      </c>
      <c r="B76" s="56">
        <v>-627868</v>
      </c>
      <c r="C76" s="3" t="s">
        <v>331</v>
      </c>
      <c r="D76" s="32">
        <v>27300002183</v>
      </c>
      <c r="E76" s="3">
        <v>5871299</v>
      </c>
      <c r="F76" s="3" t="s">
        <v>22</v>
      </c>
      <c r="G76" s="55"/>
      <c r="H76" s="55"/>
      <c r="K76" s="55"/>
      <c r="L76" s="55"/>
      <c r="N76" s="55"/>
      <c r="R76" s="66"/>
    </row>
    <row r="77" spans="1:18" ht="15">
      <c r="A77" s="3" t="s">
        <v>400</v>
      </c>
      <c r="B77" s="56">
        <v>-40000</v>
      </c>
      <c r="C77" s="3" t="s">
        <v>331</v>
      </c>
      <c r="D77" s="32">
        <v>27300002183</v>
      </c>
      <c r="E77" s="3">
        <v>5871300</v>
      </c>
      <c r="F77" s="3" t="s">
        <v>22</v>
      </c>
      <c r="G77" s="55"/>
      <c r="H77" s="55"/>
      <c r="K77" s="55"/>
      <c r="L77" s="55"/>
      <c r="N77" s="55"/>
      <c r="R77" s="66"/>
    </row>
    <row r="78" spans="1:18" ht="15">
      <c r="A78" s="3" t="s">
        <v>400</v>
      </c>
      <c r="B78" s="56">
        <v>-90200</v>
      </c>
      <c r="C78" s="3" t="s">
        <v>331</v>
      </c>
      <c r="D78" s="32">
        <v>27300002183</v>
      </c>
      <c r="E78" s="3">
        <v>5871302</v>
      </c>
      <c r="F78" s="3" t="s">
        <v>22</v>
      </c>
      <c r="G78" s="55"/>
      <c r="H78" s="55"/>
      <c r="K78" s="55"/>
      <c r="L78" s="55"/>
      <c r="N78" s="55"/>
      <c r="R78" s="55"/>
    </row>
    <row r="79" spans="1:18" ht="15">
      <c r="A79" s="3" t="s">
        <v>411</v>
      </c>
      <c r="B79" s="56">
        <v>-54000</v>
      </c>
      <c r="C79" s="3" t="s">
        <v>331</v>
      </c>
      <c r="D79" s="32">
        <v>27300002183</v>
      </c>
      <c r="E79" s="3">
        <v>5871308</v>
      </c>
      <c r="F79" s="3" t="s">
        <v>22</v>
      </c>
      <c r="G79" s="55"/>
      <c r="H79" s="55"/>
      <c r="K79" s="55"/>
      <c r="L79" s="55"/>
      <c r="N79" s="55"/>
      <c r="R79" s="66"/>
    </row>
    <row r="80" spans="1:18" ht="15">
      <c r="A80" s="3" t="s">
        <v>345</v>
      </c>
      <c r="B80" s="56">
        <v>-1278774</v>
      </c>
      <c r="C80" s="3" t="s">
        <v>332</v>
      </c>
      <c r="D80" s="32">
        <v>27300002183</v>
      </c>
      <c r="E80" s="3">
        <v>5871336</v>
      </c>
      <c r="F80" s="3" t="s">
        <v>22</v>
      </c>
      <c r="G80" s="55"/>
      <c r="H80" s="55"/>
      <c r="K80" s="55"/>
      <c r="L80" s="55"/>
      <c r="N80" s="55"/>
      <c r="R80" s="55"/>
    </row>
    <row r="81" spans="1:18" ht="15">
      <c r="A81" s="3" t="s">
        <v>414</v>
      </c>
      <c r="B81" s="56">
        <v>-135000</v>
      </c>
      <c r="C81" s="3" t="s">
        <v>333</v>
      </c>
      <c r="D81" s="32">
        <v>27300002183</v>
      </c>
      <c r="E81" s="3">
        <v>5871350</v>
      </c>
      <c r="F81" s="3" t="s">
        <v>22</v>
      </c>
      <c r="G81" s="55"/>
      <c r="H81" s="55"/>
      <c r="K81" s="55"/>
      <c r="L81" s="55"/>
      <c r="N81" s="55"/>
      <c r="R81" s="66"/>
    </row>
    <row r="82" spans="1:18" ht="15">
      <c r="A82" s="3" t="s">
        <v>407</v>
      </c>
      <c r="B82" s="56">
        <v>-259200</v>
      </c>
      <c r="C82" s="3" t="s">
        <v>335</v>
      </c>
      <c r="D82" s="32">
        <v>27300002183</v>
      </c>
      <c r="E82" s="3">
        <v>5979973</v>
      </c>
      <c r="F82" s="3" t="s">
        <v>22</v>
      </c>
      <c r="G82" s="55"/>
      <c r="H82" s="55"/>
      <c r="K82" s="55"/>
      <c r="L82" s="55"/>
      <c r="N82" s="55"/>
      <c r="R82" s="66"/>
    </row>
    <row r="83" spans="1:18" ht="15">
      <c r="A83" s="3" t="s">
        <v>416</v>
      </c>
      <c r="B83" s="56">
        <v>-730045</v>
      </c>
      <c r="C83" s="3" t="s">
        <v>337</v>
      </c>
      <c r="D83" s="32">
        <v>27300002183</v>
      </c>
      <c r="E83" s="3">
        <v>5980007</v>
      </c>
      <c r="F83" s="3" t="s">
        <v>22</v>
      </c>
      <c r="G83" s="55"/>
      <c r="H83" s="55"/>
      <c r="K83" s="55"/>
      <c r="L83" s="55"/>
      <c r="N83" s="55"/>
      <c r="R83" s="66"/>
    </row>
    <row r="84" spans="1:18" ht="15">
      <c r="A84" s="3" t="s">
        <v>417</v>
      </c>
      <c r="B84" s="56">
        <v>-264037</v>
      </c>
      <c r="C84" s="3" t="s">
        <v>337</v>
      </c>
      <c r="D84" s="32">
        <v>27300002183</v>
      </c>
      <c r="E84" s="3">
        <v>5980011</v>
      </c>
      <c r="F84" s="3" t="s">
        <v>22</v>
      </c>
      <c r="G84" s="55"/>
      <c r="H84" s="55"/>
      <c r="K84" s="55"/>
      <c r="L84" s="55"/>
      <c r="N84" s="55"/>
      <c r="R84" s="66"/>
    </row>
    <row r="85" spans="1:18" ht="15">
      <c r="A85" s="3" t="s">
        <v>415</v>
      </c>
      <c r="B85" s="56">
        <v>-6277703</v>
      </c>
      <c r="C85" s="3" t="s">
        <v>339</v>
      </c>
      <c r="D85" s="32">
        <v>27300002183</v>
      </c>
      <c r="E85" s="3">
        <v>5980015</v>
      </c>
      <c r="F85" s="3" t="s">
        <v>22</v>
      </c>
      <c r="G85" s="55"/>
      <c r="H85" s="55"/>
      <c r="K85" s="55"/>
      <c r="L85" s="55"/>
      <c r="N85" s="55"/>
      <c r="R85" s="66"/>
    </row>
    <row r="86" spans="1:18" ht="15">
      <c r="A86" s="3" t="s">
        <v>418</v>
      </c>
      <c r="B86" s="56">
        <v>-553350</v>
      </c>
      <c r="C86" s="3" t="s">
        <v>339</v>
      </c>
      <c r="D86" s="32">
        <v>27300002183</v>
      </c>
      <c r="E86" s="3">
        <v>5980024</v>
      </c>
      <c r="F86" s="3" t="s">
        <v>22</v>
      </c>
      <c r="G86" s="55"/>
      <c r="H86" s="55"/>
      <c r="K86" s="55"/>
      <c r="L86" s="55"/>
      <c r="N86" s="55"/>
      <c r="R86" s="66"/>
    </row>
    <row r="87" spans="1:18" ht="15">
      <c r="A87" s="3" t="s">
        <v>412</v>
      </c>
      <c r="B87" s="56">
        <v>-67500</v>
      </c>
      <c r="C87" s="3" t="s">
        <v>339</v>
      </c>
      <c r="D87" s="32">
        <v>27300002183</v>
      </c>
      <c r="E87" s="3">
        <v>5980025</v>
      </c>
      <c r="F87" s="3" t="s">
        <v>22</v>
      </c>
      <c r="G87" s="55"/>
      <c r="H87" s="55"/>
      <c r="K87" s="55"/>
      <c r="L87" s="55"/>
      <c r="N87" s="55"/>
      <c r="R87" s="66"/>
    </row>
    <row r="88" spans="1:18" ht="15">
      <c r="A88" s="3" t="s">
        <v>407</v>
      </c>
      <c r="B88" s="56">
        <v>-432000</v>
      </c>
      <c r="C88" s="3" t="s">
        <v>339</v>
      </c>
      <c r="D88" s="32">
        <v>27300002183</v>
      </c>
      <c r="E88" s="3">
        <v>5980027</v>
      </c>
      <c r="F88" s="3" t="s">
        <v>22</v>
      </c>
      <c r="G88" s="55"/>
      <c r="H88" s="55"/>
      <c r="K88" s="55"/>
      <c r="L88" s="55"/>
      <c r="N88" s="55"/>
      <c r="R88" s="66"/>
    </row>
    <row r="89" spans="1:18" ht="15">
      <c r="A89" s="3" t="s">
        <v>419</v>
      </c>
      <c r="B89" s="56">
        <v>-1323000</v>
      </c>
      <c r="C89" s="3" t="s">
        <v>339</v>
      </c>
      <c r="D89" s="32">
        <v>27300002183</v>
      </c>
      <c r="E89" s="3">
        <v>5980029</v>
      </c>
      <c r="F89" s="3" t="s">
        <v>22</v>
      </c>
      <c r="G89" s="55"/>
      <c r="H89" s="55"/>
      <c r="K89" s="55"/>
      <c r="L89" s="55"/>
      <c r="N89" s="55"/>
      <c r="R89" s="66"/>
    </row>
    <row r="90" spans="1:18" ht="15">
      <c r="A90" s="3" t="s">
        <v>420</v>
      </c>
      <c r="B90" s="56">
        <v>-72000</v>
      </c>
      <c r="C90" s="3" t="s">
        <v>339</v>
      </c>
      <c r="D90" s="32">
        <v>27300002183</v>
      </c>
      <c r="E90" s="3">
        <v>5980030</v>
      </c>
      <c r="F90" s="3" t="s">
        <v>22</v>
      </c>
      <c r="G90" s="55"/>
      <c r="H90" s="55"/>
      <c r="K90" s="55"/>
      <c r="L90" s="55"/>
      <c r="N90" s="55"/>
      <c r="R90" s="66"/>
    </row>
    <row r="91" spans="1:18" ht="15">
      <c r="A91" s="3" t="s">
        <v>422</v>
      </c>
      <c r="B91" s="56">
        <v>-11106000</v>
      </c>
      <c r="C91" s="3" t="s">
        <v>339</v>
      </c>
      <c r="D91" s="32">
        <v>27300002183</v>
      </c>
      <c r="E91" s="3">
        <v>5980033</v>
      </c>
      <c r="F91" s="3" t="s">
        <v>22</v>
      </c>
      <c r="G91" s="55"/>
      <c r="H91" s="55"/>
      <c r="K91" s="55"/>
      <c r="L91" s="55"/>
      <c r="N91" s="55"/>
      <c r="R91" s="66"/>
    </row>
    <row r="92" spans="1:18" ht="15">
      <c r="A92" s="3" t="s">
        <v>413</v>
      </c>
      <c r="B92" s="56">
        <v>-2674377</v>
      </c>
      <c r="C92" s="3" t="s">
        <v>339</v>
      </c>
      <c r="D92" s="32">
        <v>27300002183</v>
      </c>
      <c r="E92" s="3">
        <v>5980036</v>
      </c>
      <c r="F92" s="3" t="s">
        <v>22</v>
      </c>
      <c r="G92" s="55"/>
      <c r="H92" s="55"/>
      <c r="K92" s="55"/>
      <c r="L92" s="55"/>
      <c r="N92" s="55"/>
      <c r="R92" s="66"/>
    </row>
    <row r="93" spans="1:18" ht="15">
      <c r="A93" s="3" t="s">
        <v>402</v>
      </c>
      <c r="B93" s="56">
        <v>-4800000</v>
      </c>
      <c r="C93" s="3" t="s">
        <v>340</v>
      </c>
      <c r="D93" s="32">
        <v>27300002183</v>
      </c>
      <c r="E93" s="3">
        <v>5980038</v>
      </c>
      <c r="F93" s="3" t="s">
        <v>22</v>
      </c>
      <c r="G93" s="55"/>
      <c r="H93" s="55"/>
      <c r="K93" s="55"/>
      <c r="L93" s="55"/>
      <c r="N93" s="55"/>
      <c r="R93" s="66"/>
    </row>
    <row r="94" spans="1:18" ht="15">
      <c r="A94" s="3" t="s">
        <v>404</v>
      </c>
      <c r="B94" s="56">
        <v>-1500000</v>
      </c>
      <c r="C94" s="3" t="s">
        <v>340</v>
      </c>
      <c r="D94" s="32">
        <v>27300002183</v>
      </c>
      <c r="E94" s="3">
        <v>5980044</v>
      </c>
      <c r="F94" s="3" t="s">
        <v>22</v>
      </c>
      <c r="G94" s="55"/>
      <c r="H94" s="55"/>
      <c r="K94" s="55"/>
      <c r="L94" s="55"/>
      <c r="N94" s="55"/>
      <c r="R94" s="66"/>
    </row>
    <row r="95" spans="1:18" ht="15">
      <c r="A95" s="3" t="s">
        <v>401</v>
      </c>
      <c r="B95" s="56">
        <v>-200000</v>
      </c>
      <c r="C95" s="3" t="s">
        <v>340</v>
      </c>
      <c r="D95" s="32">
        <v>27300002183</v>
      </c>
      <c r="E95" s="3">
        <v>6064347</v>
      </c>
      <c r="F95" s="3" t="s">
        <v>22</v>
      </c>
      <c r="G95" s="55"/>
      <c r="H95" s="55"/>
      <c r="K95" s="55"/>
      <c r="L95" s="55"/>
      <c r="N95" s="55"/>
      <c r="R95" s="66"/>
    </row>
    <row r="96" spans="1:18" ht="15">
      <c r="A96" s="3" t="s">
        <v>352</v>
      </c>
      <c r="B96" s="56">
        <v>-300000</v>
      </c>
      <c r="C96" s="3" t="s">
        <v>340</v>
      </c>
      <c r="D96" s="32">
        <v>27300002183</v>
      </c>
      <c r="E96" s="3">
        <v>6064348</v>
      </c>
      <c r="F96" s="3" t="s">
        <v>22</v>
      </c>
      <c r="G96" s="55"/>
      <c r="H96" s="55"/>
      <c r="K96" s="55"/>
      <c r="L96" s="55"/>
      <c r="N96" s="55"/>
      <c r="R96" s="66"/>
    </row>
    <row r="97" spans="1:18" ht="15">
      <c r="A97" s="3" t="s">
        <v>258</v>
      </c>
      <c r="B97" s="56">
        <v>-7549038</v>
      </c>
      <c r="C97" s="3" t="s">
        <v>340</v>
      </c>
      <c r="D97" s="32">
        <v>27300002183</v>
      </c>
      <c r="E97" s="3">
        <v>6064351</v>
      </c>
      <c r="F97" s="3" t="s">
        <v>22</v>
      </c>
      <c r="G97" s="55"/>
      <c r="H97" s="55"/>
      <c r="K97" s="55"/>
      <c r="L97" s="55"/>
      <c r="N97" s="55"/>
      <c r="R97" s="66"/>
    </row>
    <row r="98" spans="1:18" ht="15">
      <c r="A98" s="3" t="s">
        <v>423</v>
      </c>
      <c r="B98" s="56">
        <v>-136850</v>
      </c>
      <c r="C98" s="3" t="s">
        <v>340</v>
      </c>
      <c r="D98" s="32">
        <v>27300002183</v>
      </c>
      <c r="E98" s="3">
        <v>6064354</v>
      </c>
      <c r="F98" s="3" t="s">
        <v>22</v>
      </c>
      <c r="G98" s="55"/>
      <c r="H98" s="55"/>
      <c r="K98" s="55"/>
      <c r="L98" s="55"/>
      <c r="N98" s="55"/>
      <c r="R98" s="66"/>
    </row>
    <row r="99" spans="1:18" ht="15">
      <c r="A99" s="3" t="s">
        <v>425</v>
      </c>
      <c r="B99" s="56">
        <v>-844401</v>
      </c>
      <c r="C99" s="3" t="s">
        <v>340</v>
      </c>
      <c r="D99" s="32">
        <v>27300002183</v>
      </c>
      <c r="E99" s="3">
        <v>6064355</v>
      </c>
      <c r="F99" s="3" t="s">
        <v>22</v>
      </c>
      <c r="G99" s="55"/>
      <c r="H99" s="55"/>
      <c r="K99" s="55"/>
      <c r="L99" s="55"/>
      <c r="N99" s="55"/>
      <c r="R99" s="66"/>
    </row>
    <row r="100" spans="1:18" ht="15">
      <c r="A100" s="3" t="s">
        <v>426</v>
      </c>
      <c r="B100" s="56">
        <v>-1728822</v>
      </c>
      <c r="C100" s="3" t="s">
        <v>340</v>
      </c>
      <c r="D100" s="32">
        <v>27300002183</v>
      </c>
      <c r="E100" s="3">
        <v>6064356</v>
      </c>
      <c r="F100" s="3" t="s">
        <v>22</v>
      </c>
      <c r="G100" s="55"/>
      <c r="H100" s="55"/>
      <c r="K100" s="55"/>
      <c r="L100" s="55"/>
      <c r="N100" s="55"/>
      <c r="R100" s="66"/>
    </row>
    <row r="101" spans="1:18" ht="15">
      <c r="A101" s="3" t="s">
        <v>427</v>
      </c>
      <c r="B101" s="56">
        <v>-850850</v>
      </c>
      <c r="C101" s="3" t="s">
        <v>340</v>
      </c>
      <c r="D101" s="32">
        <v>27300002183</v>
      </c>
      <c r="E101" s="3">
        <v>6064357</v>
      </c>
      <c r="F101" s="3" t="s">
        <v>22</v>
      </c>
      <c r="G101" s="55"/>
      <c r="H101" s="55"/>
      <c r="K101" s="55"/>
      <c r="L101" s="55"/>
      <c r="N101" s="55"/>
      <c r="R101" s="66"/>
    </row>
    <row r="102" spans="1:18" ht="15">
      <c r="A102" s="3" t="s">
        <v>428</v>
      </c>
      <c r="B102" s="56">
        <v>-779658</v>
      </c>
      <c r="C102" s="3" t="s">
        <v>340</v>
      </c>
      <c r="D102" s="32">
        <v>27300002183</v>
      </c>
      <c r="E102" s="3">
        <v>6064361</v>
      </c>
      <c r="F102" s="3" t="s">
        <v>22</v>
      </c>
      <c r="G102" s="55"/>
      <c r="H102" s="55"/>
      <c r="K102" s="55"/>
      <c r="L102" s="55"/>
      <c r="N102" s="55"/>
      <c r="R102" s="66"/>
    </row>
    <row r="103" spans="1:18" ht="15">
      <c r="A103" s="3" t="s">
        <v>348</v>
      </c>
      <c r="B103" s="56">
        <v>-355000</v>
      </c>
      <c r="C103" s="3" t="s">
        <v>340</v>
      </c>
      <c r="D103" s="32">
        <v>27300002183</v>
      </c>
      <c r="E103" s="3">
        <v>6064367</v>
      </c>
      <c r="F103" s="3" t="s">
        <v>22</v>
      </c>
      <c r="G103" s="55"/>
      <c r="H103" s="55"/>
      <c r="K103" s="55"/>
      <c r="L103" s="55"/>
      <c r="N103" s="55"/>
      <c r="R103" s="66"/>
    </row>
    <row r="104" spans="1:18" ht="15">
      <c r="A104" s="3" t="s">
        <v>355</v>
      </c>
      <c r="B104" s="56">
        <v>-116725</v>
      </c>
      <c r="C104" s="3" t="s">
        <v>340</v>
      </c>
      <c r="D104" s="32">
        <v>27300002183</v>
      </c>
      <c r="E104" s="3">
        <v>6064371</v>
      </c>
      <c r="F104" s="3" t="s">
        <v>22</v>
      </c>
      <c r="G104" s="55"/>
      <c r="H104" s="55"/>
      <c r="K104" s="55"/>
      <c r="L104" s="55"/>
      <c r="N104" s="55"/>
      <c r="R104" s="66"/>
    </row>
    <row r="105" spans="1:18" ht="15">
      <c r="A105" s="3" t="s">
        <v>355</v>
      </c>
      <c r="B105" s="56">
        <v>-65635</v>
      </c>
      <c r="C105" s="3" t="s">
        <v>340</v>
      </c>
      <c r="D105" s="32">
        <v>27300002183</v>
      </c>
      <c r="E105" s="3">
        <v>6064372</v>
      </c>
      <c r="F105" s="3" t="s">
        <v>22</v>
      </c>
      <c r="G105" s="55"/>
      <c r="H105" s="55"/>
      <c r="K105" s="55"/>
      <c r="L105" s="55"/>
      <c r="N105" s="55"/>
      <c r="R105" s="66"/>
    </row>
    <row r="106" spans="1:18" ht="15">
      <c r="A106" s="3" t="s">
        <v>355</v>
      </c>
      <c r="B106" s="56">
        <v>-31922</v>
      </c>
      <c r="C106" s="3" t="s">
        <v>340</v>
      </c>
      <c r="D106" s="32">
        <v>27300002183</v>
      </c>
      <c r="E106" s="3">
        <v>6064373</v>
      </c>
      <c r="F106" s="3" t="s">
        <v>22</v>
      </c>
      <c r="G106" s="55"/>
      <c r="H106" s="55"/>
      <c r="K106" s="55"/>
      <c r="L106" s="55"/>
      <c r="N106" s="55"/>
      <c r="R106" s="66"/>
    </row>
    <row r="107" spans="1:18" ht="15">
      <c r="A107" s="3" t="s">
        <v>406</v>
      </c>
      <c r="B107" s="56">
        <v>-190513</v>
      </c>
      <c r="C107" s="3" t="s">
        <v>340</v>
      </c>
      <c r="D107" s="32">
        <v>27300002183</v>
      </c>
      <c r="E107" s="3">
        <v>6064374</v>
      </c>
      <c r="F107" s="3" t="s">
        <v>22</v>
      </c>
      <c r="G107" s="55"/>
      <c r="H107" s="55"/>
      <c r="K107" s="55"/>
      <c r="L107" s="55"/>
      <c r="N107" s="55"/>
      <c r="R107" s="66"/>
    </row>
    <row r="108" spans="1:18" ht="15">
      <c r="A108" s="3" t="s">
        <v>405</v>
      </c>
      <c r="B108" s="56">
        <v>-136200</v>
      </c>
      <c r="C108" s="3" t="s">
        <v>340</v>
      </c>
      <c r="D108" s="32">
        <v>27300002183</v>
      </c>
      <c r="E108" s="3">
        <v>6064375</v>
      </c>
      <c r="F108" s="3" t="s">
        <v>22</v>
      </c>
      <c r="G108" s="55"/>
      <c r="H108" s="55"/>
      <c r="K108" s="55"/>
      <c r="L108" s="55"/>
      <c r="N108" s="55"/>
      <c r="R108" s="66"/>
    </row>
    <row r="109" spans="1:18" ht="15">
      <c r="A109" s="3" t="s">
        <v>429</v>
      </c>
      <c r="B109" s="56">
        <v>-64696</v>
      </c>
      <c r="C109" s="3" t="s">
        <v>340</v>
      </c>
      <c r="D109" s="32">
        <v>27300002183</v>
      </c>
      <c r="E109" s="3">
        <v>6064376</v>
      </c>
      <c r="F109" s="3" t="s">
        <v>22</v>
      </c>
      <c r="G109" s="55"/>
      <c r="H109" s="55"/>
      <c r="K109" s="55"/>
      <c r="L109" s="55"/>
      <c r="N109" s="55"/>
      <c r="R109" s="66"/>
    </row>
    <row r="110" spans="1:18" ht="15">
      <c r="A110" s="3" t="s">
        <v>355</v>
      </c>
      <c r="B110" s="56">
        <v>-85822</v>
      </c>
      <c r="C110" s="3" t="s">
        <v>340</v>
      </c>
      <c r="D110" s="32">
        <v>27300002183</v>
      </c>
      <c r="E110" s="3">
        <v>6064377</v>
      </c>
      <c r="F110" s="3" t="s">
        <v>22</v>
      </c>
      <c r="G110" s="55"/>
      <c r="H110" s="55"/>
      <c r="K110" s="55"/>
      <c r="L110" s="55"/>
      <c r="N110" s="55"/>
      <c r="R110" s="66"/>
    </row>
    <row r="111" spans="1:18" ht="15">
      <c r="A111" s="3" t="s">
        <v>402</v>
      </c>
      <c r="B111" s="56">
        <v>-1017000</v>
      </c>
      <c r="C111" s="3" t="s">
        <v>340</v>
      </c>
      <c r="D111" s="32">
        <v>27300002183</v>
      </c>
      <c r="E111" s="3">
        <v>6064378</v>
      </c>
      <c r="F111" s="3" t="s">
        <v>22</v>
      </c>
      <c r="G111" s="55"/>
      <c r="H111" s="55"/>
      <c r="K111" s="55"/>
      <c r="L111" s="55"/>
      <c r="N111" s="55"/>
      <c r="R111" s="66"/>
    </row>
    <row r="112" spans="1:18" ht="15">
      <c r="A112" s="3" t="s">
        <v>359</v>
      </c>
      <c r="B112" s="56">
        <v>-260000</v>
      </c>
      <c r="C112" s="3" t="s">
        <v>340</v>
      </c>
      <c r="D112" s="32">
        <v>27300002183</v>
      </c>
      <c r="E112" s="3">
        <v>6064379</v>
      </c>
      <c r="F112" s="3" t="s">
        <v>22</v>
      </c>
      <c r="G112" s="55"/>
      <c r="H112" s="55"/>
      <c r="K112" s="55"/>
      <c r="L112" s="55"/>
      <c r="N112" s="55"/>
      <c r="R112" s="66"/>
    </row>
    <row r="113" spans="1:18" ht="15">
      <c r="A113" s="3" t="s">
        <v>427</v>
      </c>
      <c r="B113" s="56">
        <v>-10143382</v>
      </c>
      <c r="C113" s="3" t="s">
        <v>340</v>
      </c>
      <c r="D113" s="32">
        <v>27300002183</v>
      </c>
      <c r="E113" s="3">
        <v>6064386</v>
      </c>
      <c r="F113" s="3" t="s">
        <v>22</v>
      </c>
      <c r="G113" s="55"/>
      <c r="H113" s="55"/>
      <c r="K113" s="55"/>
      <c r="L113" s="55"/>
      <c r="N113" s="55"/>
      <c r="R113" s="66"/>
    </row>
    <row r="114" spans="1:18" ht="15">
      <c r="A114" s="3" t="s">
        <v>348</v>
      </c>
      <c r="B114" s="56">
        <v>-370000</v>
      </c>
      <c r="C114" s="3" t="s">
        <v>329</v>
      </c>
      <c r="D114" s="32">
        <v>27300002183</v>
      </c>
      <c r="E114" s="3">
        <v>5632826</v>
      </c>
      <c r="F114" s="3" t="s">
        <v>22</v>
      </c>
      <c r="G114" s="55"/>
      <c r="H114" s="55"/>
      <c r="K114" s="55"/>
      <c r="L114" s="55"/>
      <c r="N114" s="55"/>
      <c r="R114" s="66"/>
    </row>
    <row r="115" spans="1:18" ht="15">
      <c r="A115" s="3" t="s">
        <v>412</v>
      </c>
      <c r="B115" s="56">
        <v>-200250</v>
      </c>
      <c r="C115" s="3" t="s">
        <v>332</v>
      </c>
      <c r="D115" s="32">
        <v>27300002183</v>
      </c>
      <c r="E115" s="3">
        <v>5871327</v>
      </c>
      <c r="F115" s="3" t="s">
        <v>22</v>
      </c>
      <c r="G115" s="55"/>
      <c r="H115" s="55"/>
      <c r="K115" s="55"/>
      <c r="L115" s="55"/>
      <c r="N115" s="55"/>
      <c r="R115" s="66"/>
    </row>
    <row r="116" spans="1:18" ht="15">
      <c r="A116" s="3" t="s">
        <v>408</v>
      </c>
      <c r="B116" s="56">
        <v>-63249</v>
      </c>
      <c r="C116" s="3" t="s">
        <v>335</v>
      </c>
      <c r="D116" s="32">
        <v>27300002183</v>
      </c>
      <c r="E116" s="3">
        <v>5979962</v>
      </c>
      <c r="F116" s="3" t="s">
        <v>22</v>
      </c>
      <c r="G116" s="55"/>
      <c r="H116" s="55"/>
      <c r="K116" s="55"/>
      <c r="L116" s="55"/>
      <c r="N116" s="55"/>
      <c r="R116" s="66"/>
    </row>
    <row r="117" spans="1:18" ht="15">
      <c r="A117" s="3" t="s">
        <v>423</v>
      </c>
      <c r="B117" s="56">
        <v>-17591658</v>
      </c>
      <c r="C117" s="3" t="s">
        <v>339</v>
      </c>
      <c r="D117" s="32">
        <v>27300002183</v>
      </c>
      <c r="E117" s="3">
        <v>5980034</v>
      </c>
      <c r="F117" s="3" t="s">
        <v>22</v>
      </c>
      <c r="G117" s="55"/>
      <c r="H117" s="55"/>
      <c r="K117" s="55"/>
      <c r="L117" s="55"/>
      <c r="N117" s="55"/>
      <c r="R117" s="66"/>
    </row>
    <row r="118" spans="1:18" ht="15">
      <c r="A118" s="3" t="s">
        <v>398</v>
      </c>
      <c r="B118" s="56">
        <v>-6247500</v>
      </c>
      <c r="C118" s="3" t="s">
        <v>340</v>
      </c>
      <c r="D118" s="32">
        <v>27300002183</v>
      </c>
      <c r="E118" s="3">
        <v>6064364</v>
      </c>
      <c r="F118" s="3" t="s">
        <v>22</v>
      </c>
      <c r="G118" s="55"/>
      <c r="H118" s="55"/>
      <c r="K118" s="55"/>
      <c r="L118" s="55"/>
      <c r="N118" s="55"/>
      <c r="R118" s="66"/>
    </row>
    <row r="119" spans="1:18" ht="15">
      <c r="A119" s="3" t="s">
        <v>357</v>
      </c>
      <c r="B119" s="56">
        <v>-436017</v>
      </c>
      <c r="C119" s="3" t="s">
        <v>340</v>
      </c>
      <c r="D119" s="32">
        <v>27300002183</v>
      </c>
      <c r="E119" s="3">
        <v>6064366</v>
      </c>
      <c r="F119" s="3" t="s">
        <v>22</v>
      </c>
      <c r="G119" s="55"/>
      <c r="H119" s="55"/>
      <c r="K119" s="55"/>
      <c r="L119" s="55"/>
      <c r="N119" s="55"/>
      <c r="R119" s="66"/>
    </row>
    <row r="120" spans="1:18" ht="15">
      <c r="A120" s="3" t="s">
        <v>361</v>
      </c>
      <c r="B120" s="56">
        <v>-551143</v>
      </c>
      <c r="C120" s="3" t="s">
        <v>332</v>
      </c>
      <c r="D120" s="32">
        <v>27300002183</v>
      </c>
      <c r="E120" s="3">
        <v>5871333</v>
      </c>
      <c r="F120" s="3" t="s">
        <v>22</v>
      </c>
      <c r="G120" s="55"/>
      <c r="H120" s="55"/>
      <c r="K120" s="55"/>
      <c r="L120" s="55"/>
      <c r="N120" s="55"/>
      <c r="R120" s="66"/>
    </row>
    <row r="121" spans="1:18" ht="15">
      <c r="A121" s="3" t="s">
        <v>345</v>
      </c>
      <c r="B121" s="56">
        <v>-3414056</v>
      </c>
      <c r="C121" s="3" t="s">
        <v>337</v>
      </c>
      <c r="D121" s="32">
        <v>27300002183</v>
      </c>
      <c r="E121" s="3">
        <v>5980009</v>
      </c>
      <c r="F121" s="3" t="s">
        <v>22</v>
      </c>
      <c r="G121" s="55"/>
      <c r="H121" s="55"/>
      <c r="K121" s="55"/>
      <c r="L121" s="55"/>
      <c r="N121" s="55"/>
      <c r="R121" s="66"/>
    </row>
    <row r="122" spans="1:18" ht="15">
      <c r="A122" s="3" t="s">
        <v>424</v>
      </c>
      <c r="B122" s="56">
        <v>-1061470</v>
      </c>
      <c r="C122" s="3" t="s">
        <v>339</v>
      </c>
      <c r="D122" s="32">
        <v>27300002183</v>
      </c>
      <c r="E122" s="3">
        <v>5980035</v>
      </c>
      <c r="F122" s="3" t="s">
        <v>22</v>
      </c>
      <c r="G122" s="55"/>
      <c r="H122" s="55"/>
      <c r="K122" s="55"/>
      <c r="L122" s="55"/>
      <c r="N122" s="55"/>
      <c r="R122" s="66"/>
    </row>
    <row r="123" spans="1:8" ht="15">
      <c r="A123" s="3" t="s">
        <v>349</v>
      </c>
      <c r="B123" s="56">
        <v>-1158525</v>
      </c>
      <c r="C123" s="3" t="s">
        <v>340</v>
      </c>
      <c r="D123" s="32">
        <v>27300002183</v>
      </c>
      <c r="E123" s="3">
        <v>6064388</v>
      </c>
      <c r="F123" s="3" t="s">
        <v>22</v>
      </c>
      <c r="G123" s="55"/>
      <c r="H123" s="55"/>
    </row>
    <row r="124" spans="1:8" ht="15">
      <c r="A124" s="3" t="s">
        <v>403</v>
      </c>
      <c r="B124" s="56">
        <v>-2192212</v>
      </c>
      <c r="C124" s="3" t="s">
        <v>342</v>
      </c>
      <c r="D124" s="32">
        <v>27300002183</v>
      </c>
      <c r="E124" s="3">
        <v>5632770</v>
      </c>
      <c r="F124" s="3" t="s">
        <v>22</v>
      </c>
      <c r="G124" s="55"/>
      <c r="H124" s="55"/>
    </row>
    <row r="125" spans="1:8" ht="15">
      <c r="A125" s="3" t="s">
        <v>156</v>
      </c>
      <c r="B125" s="56">
        <v>-784550</v>
      </c>
      <c r="C125" s="3" t="s">
        <v>343</v>
      </c>
      <c r="D125" s="32">
        <v>27300002183</v>
      </c>
      <c r="E125" s="3">
        <v>5871318</v>
      </c>
      <c r="F125" s="3" t="s">
        <v>22</v>
      </c>
      <c r="G125" s="55"/>
      <c r="H125" s="55"/>
    </row>
    <row r="126" spans="1:8" ht="15">
      <c r="A126" s="3" t="s">
        <v>308</v>
      </c>
      <c r="B126" s="56">
        <v>-200325</v>
      </c>
      <c r="C126" s="3" t="s">
        <v>335</v>
      </c>
      <c r="D126" s="32">
        <v>27300002183</v>
      </c>
      <c r="E126" s="3">
        <v>5979961</v>
      </c>
      <c r="F126" s="3" t="s">
        <v>22</v>
      </c>
      <c r="G126" s="55"/>
      <c r="H126" s="55"/>
    </row>
    <row r="127" spans="1:8" ht="15">
      <c r="A127" s="3" t="s">
        <v>354</v>
      </c>
      <c r="B127" s="56">
        <v>-4394920</v>
      </c>
      <c r="C127" s="3" t="s">
        <v>337</v>
      </c>
      <c r="D127" s="32">
        <v>27300002183</v>
      </c>
      <c r="E127" s="3">
        <v>5980013</v>
      </c>
      <c r="F127" s="3" t="s">
        <v>22</v>
      </c>
      <c r="G127" s="55"/>
      <c r="H127" s="55"/>
    </row>
    <row r="128" spans="1:8" ht="15">
      <c r="A128" s="3" t="s">
        <v>346</v>
      </c>
      <c r="B128" s="56">
        <v>-14543585</v>
      </c>
      <c r="C128" s="3" t="s">
        <v>340</v>
      </c>
      <c r="D128" s="32">
        <v>27300002183</v>
      </c>
      <c r="E128" s="3">
        <v>6064360</v>
      </c>
      <c r="F128" s="3" t="s">
        <v>22</v>
      </c>
      <c r="G128" s="55"/>
      <c r="H128" s="55"/>
    </row>
    <row r="129" spans="1:8" ht="15">
      <c r="A129" s="3" t="s">
        <v>403</v>
      </c>
      <c r="B129" s="56">
        <v>-2192212</v>
      </c>
      <c r="C129" s="3" t="s">
        <v>342</v>
      </c>
      <c r="D129" s="32">
        <v>27300002183</v>
      </c>
      <c r="E129" s="3">
        <v>5632771</v>
      </c>
      <c r="F129" s="3" t="s">
        <v>22</v>
      </c>
      <c r="G129" s="55"/>
      <c r="H129" s="55"/>
    </row>
    <row r="130" spans="1:8" ht="15">
      <c r="A130" s="3" t="s">
        <v>356</v>
      </c>
      <c r="B130" s="56">
        <v>-3344706</v>
      </c>
      <c r="C130" s="3" t="s">
        <v>340</v>
      </c>
      <c r="D130" s="32">
        <v>27300002183</v>
      </c>
      <c r="E130" s="3">
        <v>5980045</v>
      </c>
      <c r="F130" s="3" t="s">
        <v>22</v>
      </c>
      <c r="G130" s="55"/>
      <c r="H130" s="55"/>
    </row>
    <row r="131" spans="1:8" ht="15">
      <c r="A131" s="3" t="s">
        <v>421</v>
      </c>
      <c r="B131" s="56">
        <v>-4099148</v>
      </c>
      <c r="C131" s="3" t="s">
        <v>339</v>
      </c>
      <c r="D131" s="32">
        <v>27300002183</v>
      </c>
      <c r="E131" s="3">
        <v>6064350</v>
      </c>
      <c r="F131" s="3" t="s">
        <v>22</v>
      </c>
      <c r="G131" s="55"/>
      <c r="H131" s="55"/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7"/>
  <sheetViews>
    <sheetView zoomScalePageLayoutView="0" workbookViewId="0" topLeftCell="A11">
      <selection activeCell="I20" sqref="I20"/>
    </sheetView>
  </sheetViews>
  <sheetFormatPr defaultColWidth="11.421875" defaultRowHeight="15"/>
  <cols>
    <col min="1" max="1" width="12.57421875" style="63" bestFit="1" customWidth="1"/>
    <col min="2" max="3" width="15.140625" style="63" bestFit="1" customWidth="1"/>
    <col min="4" max="4" width="33.8515625" style="63" customWidth="1"/>
    <col min="5" max="5" width="15.421875" style="65" bestFit="1" customWidth="1"/>
    <col min="6" max="7" width="15.140625" style="65" bestFit="1" customWidth="1"/>
    <col min="8" max="8" width="15.140625" style="65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76" t="s">
        <v>0</v>
      </c>
      <c r="B1" s="76"/>
      <c r="C1" s="76"/>
      <c r="D1" s="76"/>
      <c r="E1" s="75" t="s">
        <v>1</v>
      </c>
      <c r="F1" s="75"/>
      <c r="G1" s="75"/>
      <c r="H1" s="75"/>
      <c r="I1" s="21"/>
    </row>
    <row r="2" spans="1:9" ht="12">
      <c r="A2" s="76" t="s">
        <v>2</v>
      </c>
      <c r="B2" s="76"/>
      <c r="C2" s="76"/>
      <c r="D2" s="76"/>
      <c r="E2" s="75" t="s">
        <v>3</v>
      </c>
      <c r="F2" s="75"/>
      <c r="G2" s="75"/>
      <c r="H2" s="75"/>
      <c r="I2" s="20"/>
    </row>
    <row r="3" spans="1:9" ht="12">
      <c r="A3" s="76" t="s">
        <v>4</v>
      </c>
      <c r="B3" s="76"/>
      <c r="C3" s="76"/>
      <c r="D3" s="76"/>
      <c r="E3" s="75" t="s">
        <v>109</v>
      </c>
      <c r="F3" s="75"/>
      <c r="G3" s="75"/>
      <c r="H3" s="75"/>
      <c r="I3" s="20"/>
    </row>
    <row r="4" spans="1:9" ht="12">
      <c r="A4" s="76" t="s">
        <v>5</v>
      </c>
      <c r="B4" s="76"/>
      <c r="C4" s="76"/>
      <c r="D4" s="76"/>
      <c r="E4" s="75" t="s">
        <v>6</v>
      </c>
      <c r="F4" s="75"/>
      <c r="G4" s="75"/>
      <c r="H4" s="75"/>
      <c r="I4" s="20"/>
    </row>
    <row r="5" spans="1:9" ht="12">
      <c r="A5" s="76" t="s">
        <v>7</v>
      </c>
      <c r="B5" s="76"/>
      <c r="C5" s="76"/>
      <c r="D5" s="76"/>
      <c r="E5" s="75" t="s">
        <v>8</v>
      </c>
      <c r="F5" s="75"/>
      <c r="G5" s="75"/>
      <c r="H5" s="75"/>
      <c r="I5" s="20"/>
    </row>
    <row r="6" spans="1:9" ht="12">
      <c r="A6" s="76" t="s">
        <v>9</v>
      </c>
      <c r="B6" s="76"/>
      <c r="C6" s="76"/>
      <c r="D6" s="76"/>
      <c r="E6" s="2"/>
      <c r="F6" s="2"/>
      <c r="G6" s="2"/>
      <c r="H6" s="2"/>
      <c r="I6" s="1"/>
    </row>
    <row r="7" spans="1:9" ht="12">
      <c r="A7" s="20"/>
      <c r="B7" s="20"/>
      <c r="C7" s="20"/>
      <c r="D7" s="20"/>
      <c r="E7" s="2"/>
      <c r="F7" s="2"/>
      <c r="G7" s="2"/>
      <c r="H7" s="2"/>
      <c r="I7" s="1"/>
    </row>
    <row r="8" spans="1:8" ht="15">
      <c r="A8" s="77" t="s">
        <v>108</v>
      </c>
      <c r="B8" s="77"/>
      <c r="C8" s="77"/>
      <c r="D8" s="77"/>
      <c r="E8" s="2"/>
      <c r="F8" s="2"/>
      <c r="G8" s="2"/>
      <c r="H8" s="2"/>
    </row>
    <row r="9" spans="1:9" ht="15">
      <c r="A9" s="18" t="s">
        <v>23</v>
      </c>
      <c r="B9" s="18" t="s">
        <v>10</v>
      </c>
      <c r="C9" s="18" t="s">
        <v>11</v>
      </c>
      <c r="D9" s="18" t="s">
        <v>107</v>
      </c>
      <c r="E9" s="15"/>
      <c r="F9" s="2"/>
      <c r="G9" s="2"/>
      <c r="H9" s="2"/>
      <c r="I9" s="30"/>
    </row>
    <row r="10" spans="1:9" ht="15">
      <c r="A10" s="16" t="s">
        <v>13</v>
      </c>
      <c r="B10" s="13">
        <f>SUM(F17:F27)</f>
        <v>10394959</v>
      </c>
      <c r="C10" s="13">
        <f>SUM(G17:G27)</f>
        <v>4809814</v>
      </c>
      <c r="D10" s="26">
        <f>+B10-C10</f>
        <v>5585145</v>
      </c>
      <c r="E10" s="15"/>
      <c r="F10" s="2"/>
      <c r="G10" s="2"/>
      <c r="H10" s="2"/>
      <c r="I10" s="30"/>
    </row>
    <row r="11" spans="1:9" ht="15">
      <c r="A11" s="16" t="s">
        <v>21</v>
      </c>
      <c r="B11" s="13">
        <f>SUM(F28:F58)</f>
        <v>55268112</v>
      </c>
      <c r="C11" s="13">
        <f>SUM(G28:G58)</f>
        <v>48413806</v>
      </c>
      <c r="D11" s="25">
        <f>+B11-C11</f>
        <v>6854306</v>
      </c>
      <c r="E11" s="15"/>
      <c r="F11" s="2"/>
      <c r="G11" s="2"/>
      <c r="H11" s="2"/>
      <c r="I11" s="30"/>
    </row>
    <row r="12" spans="1:8" ht="15">
      <c r="A12" s="16" t="s">
        <v>22</v>
      </c>
      <c r="B12" s="13">
        <f>SUM(F59:F140)</f>
        <v>128840058</v>
      </c>
      <c r="C12" s="13">
        <f>SUM(G59:G140)</f>
        <v>105452065</v>
      </c>
      <c r="D12" s="25">
        <f>+B12-C12</f>
        <v>23387993</v>
      </c>
      <c r="E12" s="15"/>
      <c r="F12" s="15"/>
      <c r="G12" s="2"/>
      <c r="H12" s="2"/>
    </row>
    <row r="13" spans="1:8" ht="15">
      <c r="A13" s="17" t="s">
        <v>20</v>
      </c>
      <c r="B13" s="23">
        <f>SUM(B10:B12)</f>
        <v>194503129</v>
      </c>
      <c r="C13" s="23">
        <f>SUM(C10:C12)</f>
        <v>158675685</v>
      </c>
      <c r="D13" s="24">
        <f>SUBTOTAL(9,D10:D12)</f>
        <v>35827444</v>
      </c>
      <c r="E13" s="15"/>
      <c r="F13" s="15"/>
      <c r="G13" s="2"/>
      <c r="H13" s="2"/>
    </row>
    <row r="14" spans="1:8" ht="12">
      <c r="A14" s="1"/>
      <c r="B14" s="1"/>
      <c r="C14" s="1"/>
      <c r="D14" s="22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30">
      <c r="A16" s="19" t="s">
        <v>24</v>
      </c>
      <c r="B16" s="19" t="s">
        <v>25</v>
      </c>
      <c r="C16" s="19" t="s">
        <v>26</v>
      </c>
      <c r="D16" s="19" t="s">
        <v>12</v>
      </c>
      <c r="E16" s="60" t="s">
        <v>27</v>
      </c>
      <c r="F16" s="60" t="s">
        <v>32</v>
      </c>
      <c r="G16" s="60" t="s">
        <v>33</v>
      </c>
      <c r="H16" s="60" t="s">
        <v>106</v>
      </c>
    </row>
    <row r="17" spans="1:8" ht="14.25" customHeight="1">
      <c r="A17" s="3" t="s">
        <v>105</v>
      </c>
      <c r="B17" s="3" t="s">
        <v>13</v>
      </c>
      <c r="C17" s="31" t="s">
        <v>111</v>
      </c>
      <c r="D17" s="3" t="s">
        <v>112</v>
      </c>
      <c r="E17" s="56">
        <v>95200</v>
      </c>
      <c r="F17" s="56">
        <v>0</v>
      </c>
      <c r="G17" s="56">
        <v>0</v>
      </c>
      <c r="H17" s="56">
        <v>95200</v>
      </c>
    </row>
    <row r="18" spans="1:8" ht="15">
      <c r="A18" s="3" t="s">
        <v>105</v>
      </c>
      <c r="B18" s="3" t="s">
        <v>13</v>
      </c>
      <c r="C18" s="31" t="s">
        <v>113</v>
      </c>
      <c r="D18" s="3" t="s">
        <v>114</v>
      </c>
      <c r="E18" s="56">
        <v>2094400</v>
      </c>
      <c r="F18" s="56">
        <v>0</v>
      </c>
      <c r="G18" s="56">
        <v>0</v>
      </c>
      <c r="H18" s="56">
        <v>2094400</v>
      </c>
    </row>
    <row r="19" spans="1:8" ht="15">
      <c r="A19" s="3" t="s">
        <v>105</v>
      </c>
      <c r="B19" s="3" t="s">
        <v>13</v>
      </c>
      <c r="C19" s="31" t="s">
        <v>115</v>
      </c>
      <c r="D19" s="3" t="s">
        <v>116</v>
      </c>
      <c r="E19" s="56">
        <v>-2382968</v>
      </c>
      <c r="F19" s="56">
        <v>1193526</v>
      </c>
      <c r="G19" s="56">
        <v>1197935</v>
      </c>
      <c r="H19" s="56">
        <v>-2387377</v>
      </c>
    </row>
    <row r="20" spans="1:8" ht="15">
      <c r="A20" s="3" t="s">
        <v>105</v>
      </c>
      <c r="B20" s="3" t="s">
        <v>13</v>
      </c>
      <c r="C20" s="31" t="s">
        <v>117</v>
      </c>
      <c r="D20" s="3" t="s">
        <v>118</v>
      </c>
      <c r="E20" s="56">
        <v>-79945</v>
      </c>
      <c r="F20" s="56">
        <v>195465</v>
      </c>
      <c r="G20" s="56">
        <v>223216</v>
      </c>
      <c r="H20" s="56">
        <v>-107696</v>
      </c>
    </row>
    <row r="21" spans="1:8" ht="15">
      <c r="A21" s="3" t="s">
        <v>105</v>
      </c>
      <c r="B21" s="3" t="s">
        <v>13</v>
      </c>
      <c r="C21" s="31" t="s">
        <v>119</v>
      </c>
      <c r="D21" s="3" t="s">
        <v>120</v>
      </c>
      <c r="E21" s="56">
        <v>0</v>
      </c>
      <c r="F21" s="56">
        <v>7647297</v>
      </c>
      <c r="G21" s="56">
        <v>0</v>
      </c>
      <c r="H21" s="56">
        <v>7647297</v>
      </c>
    </row>
    <row r="22" spans="1:8" ht="15">
      <c r="A22" s="3" t="s">
        <v>105</v>
      </c>
      <c r="B22" s="3" t="s">
        <v>13</v>
      </c>
      <c r="C22" s="31" t="s">
        <v>121</v>
      </c>
      <c r="D22" s="3" t="s">
        <v>122</v>
      </c>
      <c r="E22" s="56">
        <v>1240694</v>
      </c>
      <c r="F22" s="56">
        <v>599760</v>
      </c>
      <c r="G22" s="56">
        <v>0</v>
      </c>
      <c r="H22" s="56">
        <v>1840454</v>
      </c>
    </row>
    <row r="23" spans="1:8" ht="15">
      <c r="A23" s="3" t="s">
        <v>105</v>
      </c>
      <c r="B23" s="3" t="s">
        <v>13</v>
      </c>
      <c r="C23" s="31" t="s">
        <v>123</v>
      </c>
      <c r="D23" s="3" t="s">
        <v>124</v>
      </c>
      <c r="E23" s="56">
        <v>211840</v>
      </c>
      <c r="F23" s="56">
        <v>0</v>
      </c>
      <c r="G23" s="56">
        <v>0</v>
      </c>
      <c r="H23" s="56">
        <v>211840</v>
      </c>
    </row>
    <row r="24" spans="1:8" ht="15">
      <c r="A24" s="3" t="s">
        <v>105</v>
      </c>
      <c r="B24" s="3" t="s">
        <v>13</v>
      </c>
      <c r="C24" s="31" t="s">
        <v>125</v>
      </c>
      <c r="D24" s="3" t="s">
        <v>126</v>
      </c>
      <c r="E24" s="56">
        <v>-60143</v>
      </c>
      <c r="F24" s="56">
        <v>758911</v>
      </c>
      <c r="G24" s="56">
        <v>1456620</v>
      </c>
      <c r="H24" s="56">
        <v>-757852</v>
      </c>
    </row>
    <row r="25" spans="1:8" ht="15">
      <c r="A25" s="3" t="s">
        <v>105</v>
      </c>
      <c r="B25" s="3" t="s">
        <v>13</v>
      </c>
      <c r="C25" s="31" t="s">
        <v>127</v>
      </c>
      <c r="D25" s="3" t="s">
        <v>128</v>
      </c>
      <c r="E25" s="56">
        <v>-89250</v>
      </c>
      <c r="F25" s="56">
        <v>0</v>
      </c>
      <c r="G25" s="56">
        <v>0</v>
      </c>
      <c r="H25" s="56">
        <v>-89250</v>
      </c>
    </row>
    <row r="26" spans="1:8" ht="15">
      <c r="A26" s="3" t="s">
        <v>105</v>
      </c>
      <c r="B26" s="3" t="s">
        <v>13</v>
      </c>
      <c r="C26" s="31" t="s">
        <v>129</v>
      </c>
      <c r="D26" s="3" t="s">
        <v>130</v>
      </c>
      <c r="E26" s="56">
        <v>0</v>
      </c>
      <c r="F26" s="56">
        <v>0</v>
      </c>
      <c r="G26" s="56">
        <v>1790854</v>
      </c>
      <c r="H26" s="56">
        <v>-1790854</v>
      </c>
    </row>
    <row r="27" spans="1:8" ht="15">
      <c r="A27" s="3" t="s">
        <v>105</v>
      </c>
      <c r="B27" s="3" t="s">
        <v>13</v>
      </c>
      <c r="C27" s="31" t="s">
        <v>131</v>
      </c>
      <c r="D27" s="3" t="s">
        <v>132</v>
      </c>
      <c r="E27" s="56">
        <v>-273936</v>
      </c>
      <c r="F27" s="56">
        <v>0</v>
      </c>
      <c r="G27" s="56">
        <v>141189</v>
      </c>
      <c r="H27" s="56">
        <v>-415125</v>
      </c>
    </row>
    <row r="28" spans="1:8" ht="15">
      <c r="A28" s="3" t="s">
        <v>105</v>
      </c>
      <c r="B28" s="3" t="s">
        <v>21</v>
      </c>
      <c r="C28" s="31" t="s">
        <v>133</v>
      </c>
      <c r="D28" s="3" t="s">
        <v>134</v>
      </c>
      <c r="E28" s="56">
        <v>1045000</v>
      </c>
      <c r="F28" s="56">
        <v>0</v>
      </c>
      <c r="G28" s="56">
        <v>0</v>
      </c>
      <c r="H28" s="56">
        <v>1045000</v>
      </c>
    </row>
    <row r="29" spans="1:8" ht="15">
      <c r="A29" s="3" t="s">
        <v>105</v>
      </c>
      <c r="B29" s="3" t="s">
        <v>21</v>
      </c>
      <c r="C29" s="31" t="s">
        <v>135</v>
      </c>
      <c r="D29" s="3" t="s">
        <v>136</v>
      </c>
      <c r="E29" s="56">
        <v>0</v>
      </c>
      <c r="F29" s="56">
        <v>975800</v>
      </c>
      <c r="G29" s="56">
        <v>1154300</v>
      </c>
      <c r="H29" s="56">
        <v>-178500</v>
      </c>
    </row>
    <row r="30" spans="1:8" ht="15">
      <c r="A30" s="3" t="s">
        <v>105</v>
      </c>
      <c r="B30" s="3" t="s">
        <v>21</v>
      </c>
      <c r="C30" s="31" t="s">
        <v>137</v>
      </c>
      <c r="D30" s="3" t="s">
        <v>138</v>
      </c>
      <c r="E30" s="56">
        <v>2844000</v>
      </c>
      <c r="F30" s="56">
        <v>1883000</v>
      </c>
      <c r="G30" s="56">
        <v>0</v>
      </c>
      <c r="H30" s="56">
        <v>4727000</v>
      </c>
    </row>
    <row r="31" spans="1:8" ht="15">
      <c r="A31" s="3" t="s">
        <v>105</v>
      </c>
      <c r="B31" s="3" t="s">
        <v>21</v>
      </c>
      <c r="C31" s="31" t="s">
        <v>139</v>
      </c>
      <c r="D31" s="3" t="s">
        <v>140</v>
      </c>
      <c r="E31" s="56">
        <v>0</v>
      </c>
      <c r="F31" s="56">
        <v>0</v>
      </c>
      <c r="G31" s="56">
        <v>654000</v>
      </c>
      <c r="H31" s="56">
        <v>-654000</v>
      </c>
    </row>
    <row r="32" spans="1:8" ht="15">
      <c r="A32" s="3" t="s">
        <v>105</v>
      </c>
      <c r="B32" s="3" t="s">
        <v>21</v>
      </c>
      <c r="C32" s="31" t="s">
        <v>141</v>
      </c>
      <c r="D32" s="3" t="s">
        <v>142</v>
      </c>
      <c r="E32" s="56">
        <v>3111850</v>
      </c>
      <c r="F32" s="56">
        <v>2261000</v>
      </c>
      <c r="G32" s="56">
        <v>0</v>
      </c>
      <c r="H32" s="56">
        <v>5372850</v>
      </c>
    </row>
    <row r="33" spans="1:8" ht="15">
      <c r="A33" s="3" t="s">
        <v>105</v>
      </c>
      <c r="B33" s="3" t="s">
        <v>21</v>
      </c>
      <c r="C33" s="31" t="s">
        <v>143</v>
      </c>
      <c r="D33" s="3" t="s">
        <v>144</v>
      </c>
      <c r="E33" s="56">
        <v>0</v>
      </c>
      <c r="F33" s="56">
        <v>0</v>
      </c>
      <c r="G33" s="56">
        <v>1155000</v>
      </c>
      <c r="H33" s="56">
        <v>-1155000</v>
      </c>
    </row>
    <row r="34" spans="1:8" ht="15">
      <c r="A34" s="3" t="s">
        <v>105</v>
      </c>
      <c r="B34" s="3" t="s">
        <v>21</v>
      </c>
      <c r="C34" s="31" t="s">
        <v>145</v>
      </c>
      <c r="D34" s="3" t="s">
        <v>146</v>
      </c>
      <c r="E34" s="56">
        <v>2713200</v>
      </c>
      <c r="F34" s="56">
        <v>0</v>
      </c>
      <c r="G34" s="56">
        <v>0</v>
      </c>
      <c r="H34" s="56">
        <v>2713200</v>
      </c>
    </row>
    <row r="35" spans="1:8" ht="15">
      <c r="A35" s="3" t="s">
        <v>105</v>
      </c>
      <c r="B35" s="3" t="s">
        <v>21</v>
      </c>
      <c r="C35" s="31" t="s">
        <v>113</v>
      </c>
      <c r="D35" s="3" t="s">
        <v>114</v>
      </c>
      <c r="E35" s="56">
        <v>1178100</v>
      </c>
      <c r="F35" s="56">
        <v>0</v>
      </c>
      <c r="G35" s="56">
        <v>0</v>
      </c>
      <c r="H35" s="56">
        <v>1178100</v>
      </c>
    </row>
    <row r="36" spans="1:8" ht="15">
      <c r="A36" s="3" t="s">
        <v>105</v>
      </c>
      <c r="B36" s="3" t="s">
        <v>21</v>
      </c>
      <c r="C36" s="31" t="s">
        <v>147</v>
      </c>
      <c r="D36" s="3" t="s">
        <v>148</v>
      </c>
      <c r="E36" s="56">
        <v>0</v>
      </c>
      <c r="F36" s="56">
        <v>0</v>
      </c>
      <c r="G36" s="56">
        <v>600000</v>
      </c>
      <c r="H36" s="56">
        <v>-600000</v>
      </c>
    </row>
    <row r="37" spans="1:8" ht="15">
      <c r="A37" s="3" t="s">
        <v>105</v>
      </c>
      <c r="B37" s="3" t="s">
        <v>21</v>
      </c>
      <c r="C37" s="31" t="s">
        <v>149</v>
      </c>
      <c r="D37" s="3" t="s">
        <v>150</v>
      </c>
      <c r="E37" s="56">
        <v>0</v>
      </c>
      <c r="F37" s="56">
        <v>3625000</v>
      </c>
      <c r="G37" s="56">
        <v>0</v>
      </c>
      <c r="H37" s="56">
        <v>3625000</v>
      </c>
    </row>
    <row r="38" spans="1:8" ht="15">
      <c r="A38" s="3" t="s">
        <v>105</v>
      </c>
      <c r="B38" s="3" t="s">
        <v>21</v>
      </c>
      <c r="C38" s="31" t="s">
        <v>151</v>
      </c>
      <c r="D38" s="3" t="s">
        <v>152</v>
      </c>
      <c r="E38" s="56">
        <v>0</v>
      </c>
      <c r="F38" s="56">
        <v>0</v>
      </c>
      <c r="G38" s="56">
        <v>548671</v>
      </c>
      <c r="H38" s="56">
        <v>-548671</v>
      </c>
    </row>
    <row r="39" spans="1:8" ht="15">
      <c r="A39" s="3" t="s">
        <v>105</v>
      </c>
      <c r="B39" s="3" t="s">
        <v>21</v>
      </c>
      <c r="C39" s="31" t="s">
        <v>153</v>
      </c>
      <c r="D39" s="3" t="s">
        <v>154</v>
      </c>
      <c r="E39" s="56">
        <v>3268000</v>
      </c>
      <c r="F39" s="56">
        <v>0</v>
      </c>
      <c r="G39" s="56">
        <v>0</v>
      </c>
      <c r="H39" s="56">
        <v>3268000</v>
      </c>
    </row>
    <row r="40" spans="1:8" ht="15">
      <c r="A40" s="3" t="s">
        <v>105</v>
      </c>
      <c r="B40" s="3" t="s">
        <v>21</v>
      </c>
      <c r="C40" s="31" t="s">
        <v>155</v>
      </c>
      <c r="D40" s="3" t="s">
        <v>156</v>
      </c>
      <c r="E40" s="56">
        <v>-3536900</v>
      </c>
      <c r="F40" s="56">
        <v>3824610</v>
      </c>
      <c r="G40" s="56">
        <v>3045400</v>
      </c>
      <c r="H40" s="56">
        <v>-2757690</v>
      </c>
    </row>
    <row r="41" spans="1:8" ht="15">
      <c r="A41" s="3" t="s">
        <v>105</v>
      </c>
      <c r="B41" s="3" t="s">
        <v>21</v>
      </c>
      <c r="C41" s="31" t="s">
        <v>157</v>
      </c>
      <c r="D41" s="3" t="s">
        <v>158</v>
      </c>
      <c r="E41" s="56">
        <v>12002890</v>
      </c>
      <c r="F41" s="56">
        <v>0</v>
      </c>
      <c r="G41" s="56">
        <v>0</v>
      </c>
      <c r="H41" s="56">
        <v>12002890</v>
      </c>
    </row>
    <row r="42" spans="1:8" ht="15">
      <c r="A42" s="3" t="s">
        <v>105</v>
      </c>
      <c r="B42" s="3" t="s">
        <v>21</v>
      </c>
      <c r="C42" s="31" t="s">
        <v>115</v>
      </c>
      <c r="D42" s="3" t="s">
        <v>116</v>
      </c>
      <c r="E42" s="56">
        <v>12138935</v>
      </c>
      <c r="F42" s="56">
        <v>2035114</v>
      </c>
      <c r="G42" s="56">
        <v>2042633</v>
      </c>
      <c r="H42" s="56">
        <v>12131416</v>
      </c>
    </row>
    <row r="43" spans="1:8" ht="15">
      <c r="A43" s="3" t="s">
        <v>105</v>
      </c>
      <c r="B43" s="3" t="s">
        <v>21</v>
      </c>
      <c r="C43" s="31" t="s">
        <v>159</v>
      </c>
      <c r="D43" s="3" t="s">
        <v>160</v>
      </c>
      <c r="E43" s="56">
        <v>2250000</v>
      </c>
      <c r="F43" s="56">
        <v>0</v>
      </c>
      <c r="G43" s="56">
        <v>0</v>
      </c>
      <c r="H43" s="56">
        <v>2250000</v>
      </c>
    </row>
    <row r="44" spans="1:8" ht="15">
      <c r="A44" s="3" t="s">
        <v>105</v>
      </c>
      <c r="B44" s="3" t="s">
        <v>21</v>
      </c>
      <c r="C44" s="31" t="s">
        <v>161</v>
      </c>
      <c r="D44" s="3" t="s">
        <v>162</v>
      </c>
      <c r="E44" s="56">
        <v>15840000</v>
      </c>
      <c r="F44" s="56">
        <v>10463250</v>
      </c>
      <c r="G44" s="56">
        <v>0</v>
      </c>
      <c r="H44" s="56">
        <v>26303250</v>
      </c>
    </row>
    <row r="45" spans="1:8" ht="15">
      <c r="A45" s="3" t="s">
        <v>105</v>
      </c>
      <c r="B45" s="3" t="s">
        <v>21</v>
      </c>
      <c r="C45" s="31" t="s">
        <v>163</v>
      </c>
      <c r="D45" s="3" t="s">
        <v>164</v>
      </c>
      <c r="E45" s="56">
        <v>0</v>
      </c>
      <c r="F45" s="56">
        <v>0</v>
      </c>
      <c r="G45" s="56">
        <v>1150968</v>
      </c>
      <c r="H45" s="56">
        <v>-1150968</v>
      </c>
    </row>
    <row r="46" spans="1:8" ht="15">
      <c r="A46" s="3" t="s">
        <v>105</v>
      </c>
      <c r="B46" s="3" t="s">
        <v>21</v>
      </c>
      <c r="C46" s="31" t="s">
        <v>117</v>
      </c>
      <c r="D46" s="3" t="s">
        <v>118</v>
      </c>
      <c r="E46" s="56">
        <v>8113784</v>
      </c>
      <c r="F46" s="56">
        <v>7837650</v>
      </c>
      <c r="G46" s="56">
        <v>8663427</v>
      </c>
      <c r="H46" s="56">
        <v>7288007</v>
      </c>
    </row>
    <row r="47" spans="1:8" ht="15">
      <c r="A47" s="3" t="s">
        <v>105</v>
      </c>
      <c r="B47" s="3" t="s">
        <v>21</v>
      </c>
      <c r="C47" s="31" t="s">
        <v>165</v>
      </c>
      <c r="D47" s="3" t="s">
        <v>166</v>
      </c>
      <c r="E47" s="56">
        <v>0</v>
      </c>
      <c r="F47" s="56">
        <v>0</v>
      </c>
      <c r="G47" s="56">
        <v>5340000</v>
      </c>
      <c r="H47" s="56">
        <v>-5340000</v>
      </c>
    </row>
    <row r="48" spans="1:8" ht="15">
      <c r="A48" s="3" t="s">
        <v>105</v>
      </c>
      <c r="B48" s="3" t="s">
        <v>21</v>
      </c>
      <c r="C48" s="31" t="s">
        <v>167</v>
      </c>
      <c r="D48" s="3" t="s">
        <v>168</v>
      </c>
      <c r="E48" s="56">
        <v>0</v>
      </c>
      <c r="F48" s="56">
        <v>0</v>
      </c>
      <c r="G48" s="56">
        <v>343685</v>
      </c>
      <c r="H48" s="56">
        <v>-343685</v>
      </c>
    </row>
    <row r="49" spans="1:8" ht="15">
      <c r="A49" s="3" t="s">
        <v>105</v>
      </c>
      <c r="B49" s="3" t="s">
        <v>21</v>
      </c>
      <c r="C49" s="31" t="s">
        <v>169</v>
      </c>
      <c r="D49" s="3" t="s">
        <v>170</v>
      </c>
      <c r="E49" s="56">
        <v>1071000</v>
      </c>
      <c r="F49" s="56">
        <v>0</v>
      </c>
      <c r="G49" s="56">
        <v>0</v>
      </c>
      <c r="H49" s="56">
        <v>1071000</v>
      </c>
    </row>
    <row r="50" spans="1:8" ht="15">
      <c r="A50" s="3" t="s">
        <v>105</v>
      </c>
      <c r="B50" s="3" t="s">
        <v>21</v>
      </c>
      <c r="C50" s="31" t="s">
        <v>171</v>
      </c>
      <c r="D50" s="3" t="s">
        <v>172</v>
      </c>
      <c r="E50" s="56">
        <v>0</v>
      </c>
      <c r="F50" s="56">
        <v>0</v>
      </c>
      <c r="G50" s="56">
        <v>10000000</v>
      </c>
      <c r="H50" s="56">
        <v>-10000000</v>
      </c>
    </row>
    <row r="51" spans="1:8" ht="15">
      <c r="A51" s="3" t="s">
        <v>105</v>
      </c>
      <c r="B51" s="3" t="s">
        <v>21</v>
      </c>
      <c r="C51" s="31" t="s">
        <v>173</v>
      </c>
      <c r="D51" s="3" t="s">
        <v>174</v>
      </c>
      <c r="E51" s="56">
        <v>0</v>
      </c>
      <c r="F51" s="56">
        <v>0</v>
      </c>
      <c r="G51" s="56">
        <v>732619</v>
      </c>
      <c r="H51" s="56">
        <v>-732619</v>
      </c>
    </row>
    <row r="52" spans="1:8" ht="15">
      <c r="A52" s="3" t="s">
        <v>105</v>
      </c>
      <c r="B52" s="3" t="s">
        <v>21</v>
      </c>
      <c r="C52" s="31" t="s">
        <v>121</v>
      </c>
      <c r="D52" s="3" t="s">
        <v>122</v>
      </c>
      <c r="E52" s="56">
        <v>-11025564</v>
      </c>
      <c r="F52" s="56">
        <v>12846708</v>
      </c>
      <c r="G52" s="56">
        <v>1464953</v>
      </c>
      <c r="H52" s="56">
        <v>356191</v>
      </c>
    </row>
    <row r="53" spans="1:8" ht="15">
      <c r="A53" s="3" t="s">
        <v>105</v>
      </c>
      <c r="B53" s="3" t="s">
        <v>21</v>
      </c>
      <c r="C53" s="31" t="s">
        <v>175</v>
      </c>
      <c r="D53" s="3" t="s">
        <v>176</v>
      </c>
      <c r="E53" s="56">
        <v>5958745</v>
      </c>
      <c r="F53" s="56">
        <v>0</v>
      </c>
      <c r="G53" s="56">
        <v>0</v>
      </c>
      <c r="H53" s="56">
        <v>5958745</v>
      </c>
    </row>
    <row r="54" spans="1:8" ht="15">
      <c r="A54" s="3" t="s">
        <v>105</v>
      </c>
      <c r="B54" s="3" t="s">
        <v>21</v>
      </c>
      <c r="C54" s="31" t="s">
        <v>125</v>
      </c>
      <c r="D54" s="3" t="s">
        <v>126</v>
      </c>
      <c r="E54" s="56">
        <v>-866725</v>
      </c>
      <c r="F54" s="56">
        <v>6417980</v>
      </c>
      <c r="G54" s="56">
        <v>4306100</v>
      </c>
      <c r="H54" s="56">
        <v>1245155</v>
      </c>
    </row>
    <row r="55" spans="1:8" ht="15">
      <c r="A55" s="3" t="s">
        <v>105</v>
      </c>
      <c r="B55" s="3" t="s">
        <v>21</v>
      </c>
      <c r="C55" s="31" t="s">
        <v>177</v>
      </c>
      <c r="D55" s="3" t="s">
        <v>178</v>
      </c>
      <c r="E55" s="56">
        <v>2296000</v>
      </c>
      <c r="F55" s="56">
        <v>3098000</v>
      </c>
      <c r="G55" s="56">
        <v>1155000</v>
      </c>
      <c r="H55" s="56">
        <v>4239000</v>
      </c>
    </row>
    <row r="56" spans="1:8" ht="15">
      <c r="A56" s="3" t="s">
        <v>105</v>
      </c>
      <c r="B56" s="3" t="s">
        <v>21</v>
      </c>
      <c r="C56" s="31" t="s">
        <v>179</v>
      </c>
      <c r="D56" s="3" t="s">
        <v>180</v>
      </c>
      <c r="E56" s="56">
        <v>-900000</v>
      </c>
      <c r="F56" s="56">
        <v>0</v>
      </c>
      <c r="G56" s="56">
        <v>450000</v>
      </c>
      <c r="H56" s="56">
        <v>-1350000</v>
      </c>
    </row>
    <row r="57" spans="1:8" ht="15">
      <c r="A57" s="3" t="s">
        <v>105</v>
      </c>
      <c r="B57" s="3" t="s">
        <v>21</v>
      </c>
      <c r="C57" s="31" t="s">
        <v>131</v>
      </c>
      <c r="D57" s="3" t="s">
        <v>132</v>
      </c>
      <c r="E57" s="56">
        <v>-9905237</v>
      </c>
      <c r="F57" s="56">
        <v>0</v>
      </c>
      <c r="G57" s="56">
        <v>5299584</v>
      </c>
      <c r="H57" s="56">
        <v>-15204821</v>
      </c>
    </row>
    <row r="58" spans="1:8" ht="15">
      <c r="A58" s="3" t="s">
        <v>105</v>
      </c>
      <c r="B58" s="3" t="s">
        <v>21</v>
      </c>
      <c r="C58" s="31" t="s">
        <v>181</v>
      </c>
      <c r="D58" s="3" t="s">
        <v>182</v>
      </c>
      <c r="E58" s="56">
        <v>-242170</v>
      </c>
      <c r="F58" s="56">
        <v>0</v>
      </c>
      <c r="G58" s="56">
        <v>307466</v>
      </c>
      <c r="H58" s="56">
        <v>-549636</v>
      </c>
    </row>
    <row r="59" spans="1:8" ht="15">
      <c r="A59" s="3" t="s">
        <v>105</v>
      </c>
      <c r="B59" s="3" t="s">
        <v>22</v>
      </c>
      <c r="C59" s="31" t="s">
        <v>135</v>
      </c>
      <c r="D59" s="3" t="s">
        <v>136</v>
      </c>
      <c r="E59" s="56">
        <v>0</v>
      </c>
      <c r="F59" s="56">
        <v>0</v>
      </c>
      <c r="G59" s="56">
        <v>214200</v>
      </c>
      <c r="H59" s="56">
        <v>-214200</v>
      </c>
    </row>
    <row r="60" spans="1:8" ht="15">
      <c r="A60" s="3" t="s">
        <v>105</v>
      </c>
      <c r="B60" s="3" t="s">
        <v>22</v>
      </c>
      <c r="C60" s="31" t="s">
        <v>111</v>
      </c>
      <c r="D60" s="3" t="s">
        <v>112</v>
      </c>
      <c r="E60" s="56">
        <v>0</v>
      </c>
      <c r="F60" s="56">
        <v>14543585</v>
      </c>
      <c r="G60" s="56">
        <v>14498960</v>
      </c>
      <c r="H60" s="56">
        <v>44625</v>
      </c>
    </row>
    <row r="61" spans="1:8" ht="15">
      <c r="A61" s="3" t="s">
        <v>105</v>
      </c>
      <c r="B61" s="3" t="s">
        <v>22</v>
      </c>
      <c r="C61" s="31" t="s">
        <v>183</v>
      </c>
      <c r="D61" s="3" t="s">
        <v>184</v>
      </c>
      <c r="E61" s="56">
        <v>846000</v>
      </c>
      <c r="F61" s="56">
        <v>0</v>
      </c>
      <c r="G61" s="56">
        <v>0</v>
      </c>
      <c r="H61" s="56">
        <v>846000</v>
      </c>
    </row>
    <row r="62" spans="1:8" ht="15">
      <c r="A62" s="3" t="s">
        <v>105</v>
      </c>
      <c r="B62" s="3" t="s">
        <v>22</v>
      </c>
      <c r="C62" s="31" t="s">
        <v>185</v>
      </c>
      <c r="D62" s="3" t="s">
        <v>186</v>
      </c>
      <c r="E62" s="56">
        <v>-1000000</v>
      </c>
      <c r="F62" s="56">
        <v>1000000</v>
      </c>
      <c r="G62" s="56">
        <v>1000000</v>
      </c>
      <c r="H62" s="56">
        <v>-1000000</v>
      </c>
    </row>
    <row r="63" spans="1:8" ht="15">
      <c r="A63" s="3" t="s">
        <v>105</v>
      </c>
      <c r="B63" s="3" t="s">
        <v>22</v>
      </c>
      <c r="C63" s="31" t="s">
        <v>187</v>
      </c>
      <c r="D63" s="3" t="s">
        <v>188</v>
      </c>
      <c r="E63" s="56">
        <v>-731615</v>
      </c>
      <c r="F63" s="56">
        <v>844401</v>
      </c>
      <c r="G63" s="56">
        <v>844401</v>
      </c>
      <c r="H63" s="56">
        <v>-731615</v>
      </c>
    </row>
    <row r="64" spans="1:8" ht="15">
      <c r="A64" s="3" t="s">
        <v>105</v>
      </c>
      <c r="B64" s="3" t="s">
        <v>22</v>
      </c>
      <c r="C64" s="31" t="s">
        <v>189</v>
      </c>
      <c r="D64" s="3" t="s">
        <v>190</v>
      </c>
      <c r="E64" s="56">
        <v>0</v>
      </c>
      <c r="F64" s="56">
        <v>1061470</v>
      </c>
      <c r="G64" s="56">
        <v>0</v>
      </c>
      <c r="H64" s="56">
        <v>1061470</v>
      </c>
    </row>
    <row r="65" spans="1:8" ht="15">
      <c r="A65" s="3" t="s">
        <v>105</v>
      </c>
      <c r="B65" s="3" t="s">
        <v>22</v>
      </c>
      <c r="C65" s="31" t="s">
        <v>191</v>
      </c>
      <c r="D65" s="3" t="s">
        <v>192</v>
      </c>
      <c r="E65" s="56">
        <v>-4411960</v>
      </c>
      <c r="F65" s="56">
        <v>0</v>
      </c>
      <c r="G65" s="56">
        <v>0</v>
      </c>
      <c r="H65" s="56">
        <v>-4411960</v>
      </c>
    </row>
    <row r="66" spans="1:8" ht="15">
      <c r="A66" s="3" t="s">
        <v>105</v>
      </c>
      <c r="B66" s="3" t="s">
        <v>22</v>
      </c>
      <c r="C66" s="31" t="s">
        <v>151</v>
      </c>
      <c r="D66" s="3" t="s">
        <v>152</v>
      </c>
      <c r="E66" s="56">
        <v>0</v>
      </c>
      <c r="F66" s="56">
        <v>0</v>
      </c>
      <c r="G66" s="56">
        <v>19691</v>
      </c>
      <c r="H66" s="56">
        <v>-19691</v>
      </c>
    </row>
    <row r="67" spans="1:8" ht="15">
      <c r="A67" s="3" t="s">
        <v>105</v>
      </c>
      <c r="B67" s="3" t="s">
        <v>22</v>
      </c>
      <c r="C67" s="31" t="s">
        <v>155</v>
      </c>
      <c r="D67" s="3" t="s">
        <v>156</v>
      </c>
      <c r="E67" s="56">
        <v>-784550</v>
      </c>
      <c r="F67" s="56">
        <v>784550</v>
      </c>
      <c r="G67" s="56">
        <v>557250</v>
      </c>
      <c r="H67" s="56">
        <v>-557250</v>
      </c>
    </row>
    <row r="68" spans="1:8" ht="15">
      <c r="A68" s="3" t="s">
        <v>105</v>
      </c>
      <c r="B68" s="3" t="s">
        <v>22</v>
      </c>
      <c r="C68" s="31" t="s">
        <v>193</v>
      </c>
      <c r="D68" s="3" t="s">
        <v>194</v>
      </c>
      <c r="E68" s="56">
        <v>-584499</v>
      </c>
      <c r="F68" s="56">
        <v>1402767</v>
      </c>
      <c r="G68" s="56">
        <v>0</v>
      </c>
      <c r="H68" s="56">
        <v>818268</v>
      </c>
    </row>
    <row r="69" spans="1:8" ht="15">
      <c r="A69" s="3" t="s">
        <v>105</v>
      </c>
      <c r="B69" s="3" t="s">
        <v>22</v>
      </c>
      <c r="C69" s="31" t="s">
        <v>195</v>
      </c>
      <c r="D69" s="3" t="s">
        <v>196</v>
      </c>
      <c r="E69" s="56">
        <v>2139502</v>
      </c>
      <c r="F69" s="56">
        <v>0</v>
      </c>
      <c r="G69" s="56">
        <v>337246</v>
      </c>
      <c r="H69" s="56">
        <v>1802256</v>
      </c>
    </row>
    <row r="70" spans="1:8" ht="15">
      <c r="A70" s="3" t="s">
        <v>105</v>
      </c>
      <c r="B70" s="3" t="s">
        <v>22</v>
      </c>
      <c r="C70" s="31" t="s">
        <v>115</v>
      </c>
      <c r="D70" s="3" t="s">
        <v>116</v>
      </c>
      <c r="E70" s="56">
        <v>-1558093</v>
      </c>
      <c r="F70" s="56">
        <v>780382</v>
      </c>
      <c r="G70" s="56">
        <v>783265</v>
      </c>
      <c r="H70" s="56">
        <v>-1560976</v>
      </c>
    </row>
    <row r="71" spans="1:8" ht="15">
      <c r="A71" s="3" t="s">
        <v>105</v>
      </c>
      <c r="B71" s="3" t="s">
        <v>22</v>
      </c>
      <c r="C71" s="31" t="s">
        <v>197</v>
      </c>
      <c r="D71" s="3" t="s">
        <v>198</v>
      </c>
      <c r="E71" s="56">
        <v>2273019</v>
      </c>
      <c r="F71" s="56">
        <v>0</v>
      </c>
      <c r="G71" s="56">
        <v>0</v>
      </c>
      <c r="H71" s="56">
        <v>2273019</v>
      </c>
    </row>
    <row r="72" spans="1:8" ht="15">
      <c r="A72" s="3" t="s">
        <v>105</v>
      </c>
      <c r="B72" s="3" t="s">
        <v>22</v>
      </c>
      <c r="C72" s="31" t="s">
        <v>199</v>
      </c>
      <c r="D72" s="3" t="s">
        <v>200</v>
      </c>
      <c r="E72" s="56">
        <v>-4165</v>
      </c>
      <c r="F72" s="56">
        <v>0</v>
      </c>
      <c r="G72" s="56">
        <v>121380</v>
      </c>
      <c r="H72" s="56">
        <v>-125545</v>
      </c>
    </row>
    <row r="73" spans="1:8" ht="15">
      <c r="A73" s="3" t="s">
        <v>105</v>
      </c>
      <c r="B73" s="3" t="s">
        <v>22</v>
      </c>
      <c r="C73" s="31" t="s">
        <v>201</v>
      </c>
      <c r="D73" s="3" t="s">
        <v>202</v>
      </c>
      <c r="E73" s="56">
        <v>-374673</v>
      </c>
      <c r="F73" s="56">
        <v>0</v>
      </c>
      <c r="G73" s="56">
        <v>261771</v>
      </c>
      <c r="H73" s="56">
        <v>-636444</v>
      </c>
    </row>
    <row r="74" spans="1:8" ht="15">
      <c r="A74" s="3" t="s">
        <v>105</v>
      </c>
      <c r="B74" s="3" t="s">
        <v>22</v>
      </c>
      <c r="C74" s="31" t="s">
        <v>203</v>
      </c>
      <c r="D74" s="3" t="s">
        <v>204</v>
      </c>
      <c r="E74" s="56">
        <v>-322728</v>
      </c>
      <c r="F74" s="56">
        <v>0</v>
      </c>
      <c r="G74" s="56">
        <v>0</v>
      </c>
      <c r="H74" s="56">
        <v>-322728</v>
      </c>
    </row>
    <row r="75" spans="1:8" ht="15">
      <c r="A75" s="3" t="s">
        <v>105</v>
      </c>
      <c r="B75" s="3" t="s">
        <v>22</v>
      </c>
      <c r="C75" s="31" t="s">
        <v>205</v>
      </c>
      <c r="D75" s="3" t="s">
        <v>206</v>
      </c>
      <c r="E75" s="56">
        <v>-315350</v>
      </c>
      <c r="F75" s="56">
        <v>0</v>
      </c>
      <c r="G75" s="56">
        <v>136850</v>
      </c>
      <c r="H75" s="56">
        <v>-452200</v>
      </c>
    </row>
    <row r="76" spans="1:8" ht="15">
      <c r="A76" s="3" t="s">
        <v>105</v>
      </c>
      <c r="B76" s="3" t="s">
        <v>22</v>
      </c>
      <c r="C76" s="31" t="s">
        <v>207</v>
      </c>
      <c r="D76" s="3" t="s">
        <v>208</v>
      </c>
      <c r="E76" s="56">
        <v>11368267</v>
      </c>
      <c r="F76" s="56">
        <v>51467382</v>
      </c>
      <c r="G76" s="56">
        <v>8950849</v>
      </c>
      <c r="H76" s="56">
        <v>53884800</v>
      </c>
    </row>
    <row r="77" spans="1:8" ht="15">
      <c r="A77" s="3" t="s">
        <v>105</v>
      </c>
      <c r="B77" s="3" t="s">
        <v>22</v>
      </c>
      <c r="C77" s="31" t="s">
        <v>209</v>
      </c>
      <c r="D77" s="3" t="s">
        <v>210</v>
      </c>
      <c r="E77" s="56">
        <v>488035</v>
      </c>
      <c r="F77" s="56">
        <v>0</v>
      </c>
      <c r="G77" s="56">
        <v>179078</v>
      </c>
      <c r="H77" s="56">
        <v>308957</v>
      </c>
    </row>
    <row r="78" spans="1:8" ht="15">
      <c r="A78" s="3" t="s">
        <v>105</v>
      </c>
      <c r="B78" s="3" t="s">
        <v>22</v>
      </c>
      <c r="C78" s="31" t="s">
        <v>211</v>
      </c>
      <c r="D78" s="3" t="s">
        <v>212</v>
      </c>
      <c r="E78" s="56">
        <v>-704100</v>
      </c>
      <c r="F78" s="56">
        <v>0</v>
      </c>
      <c r="G78" s="56">
        <v>808308</v>
      </c>
      <c r="H78" s="56">
        <v>-1512408</v>
      </c>
    </row>
    <row r="79" spans="1:8" ht="15">
      <c r="A79" s="3" t="s">
        <v>105</v>
      </c>
      <c r="B79" s="3" t="s">
        <v>22</v>
      </c>
      <c r="C79" s="31" t="s">
        <v>213</v>
      </c>
      <c r="D79" s="3" t="s">
        <v>214</v>
      </c>
      <c r="E79" s="56">
        <v>-49623</v>
      </c>
      <c r="F79" s="56">
        <v>0</v>
      </c>
      <c r="G79" s="56">
        <v>0</v>
      </c>
      <c r="H79" s="56">
        <v>-49623</v>
      </c>
    </row>
    <row r="80" spans="1:8" ht="15">
      <c r="A80" s="3" t="s">
        <v>105</v>
      </c>
      <c r="B80" s="3" t="s">
        <v>22</v>
      </c>
      <c r="C80" s="31" t="s">
        <v>215</v>
      </c>
      <c r="D80" s="3" t="s">
        <v>216</v>
      </c>
      <c r="E80" s="56">
        <v>0</v>
      </c>
      <c r="F80" s="56">
        <v>0</v>
      </c>
      <c r="G80" s="56">
        <v>119000</v>
      </c>
      <c r="H80" s="56">
        <v>-119000</v>
      </c>
    </row>
    <row r="81" spans="1:8" ht="15">
      <c r="A81" s="3" t="s">
        <v>105</v>
      </c>
      <c r="B81" s="3" t="s">
        <v>22</v>
      </c>
      <c r="C81" s="31" t="s">
        <v>217</v>
      </c>
      <c r="D81" s="3" t="s">
        <v>218</v>
      </c>
      <c r="E81" s="56">
        <v>-150416</v>
      </c>
      <c r="F81" s="56">
        <v>0</v>
      </c>
      <c r="G81" s="56">
        <v>75208</v>
      </c>
      <c r="H81" s="56">
        <v>-225624</v>
      </c>
    </row>
    <row r="82" spans="1:8" ht="15">
      <c r="A82" s="3" t="s">
        <v>105</v>
      </c>
      <c r="B82" s="3" t="s">
        <v>22</v>
      </c>
      <c r="C82" s="31" t="s">
        <v>117</v>
      </c>
      <c r="D82" s="3" t="s">
        <v>118</v>
      </c>
      <c r="E82" s="56">
        <v>-119550</v>
      </c>
      <c r="F82" s="56">
        <v>3344706</v>
      </c>
      <c r="G82" s="56">
        <v>3195845</v>
      </c>
      <c r="H82" s="56">
        <v>29311</v>
      </c>
    </row>
    <row r="83" spans="1:8" ht="15">
      <c r="A83" s="3" t="s">
        <v>105</v>
      </c>
      <c r="B83" s="3" t="s">
        <v>22</v>
      </c>
      <c r="C83" s="31" t="s">
        <v>219</v>
      </c>
      <c r="D83" s="3" t="s">
        <v>220</v>
      </c>
      <c r="E83" s="56">
        <v>-70210</v>
      </c>
      <c r="F83" s="56">
        <v>0</v>
      </c>
      <c r="G83" s="56">
        <v>35105</v>
      </c>
      <c r="H83" s="56">
        <v>-105315</v>
      </c>
    </row>
    <row r="84" spans="1:8" ht="15">
      <c r="A84" s="3" t="s">
        <v>105</v>
      </c>
      <c r="B84" s="3" t="s">
        <v>22</v>
      </c>
      <c r="C84" s="31" t="s">
        <v>221</v>
      </c>
      <c r="D84" s="3" t="s">
        <v>222</v>
      </c>
      <c r="E84" s="56">
        <v>-2015662</v>
      </c>
      <c r="F84" s="56">
        <v>2592509</v>
      </c>
      <c r="G84" s="56">
        <v>584515</v>
      </c>
      <c r="H84" s="56">
        <v>-7668</v>
      </c>
    </row>
    <row r="85" spans="1:8" ht="15">
      <c r="A85" s="3" t="s">
        <v>105</v>
      </c>
      <c r="B85" s="3" t="s">
        <v>22</v>
      </c>
      <c r="C85" s="31" t="s">
        <v>223</v>
      </c>
      <c r="D85" s="3" t="s">
        <v>224</v>
      </c>
      <c r="E85" s="56">
        <v>1329172</v>
      </c>
      <c r="F85" s="56">
        <v>0</v>
      </c>
      <c r="G85" s="56">
        <v>8599999</v>
      </c>
      <c r="H85" s="56">
        <v>-7270827</v>
      </c>
    </row>
    <row r="86" spans="1:8" ht="15">
      <c r="A86" s="3" t="s">
        <v>105</v>
      </c>
      <c r="B86" s="3" t="s">
        <v>22</v>
      </c>
      <c r="C86" s="31" t="s">
        <v>167</v>
      </c>
      <c r="D86" s="3" t="s">
        <v>168</v>
      </c>
      <c r="E86" s="56">
        <v>0</v>
      </c>
      <c r="F86" s="56">
        <v>436017</v>
      </c>
      <c r="G86" s="56">
        <v>92332</v>
      </c>
      <c r="H86" s="56">
        <v>343685</v>
      </c>
    </row>
    <row r="87" spans="1:8" ht="15">
      <c r="A87" s="3" t="s">
        <v>105</v>
      </c>
      <c r="B87" s="3" t="s">
        <v>22</v>
      </c>
      <c r="C87" s="31" t="s">
        <v>225</v>
      </c>
      <c r="D87" s="3" t="s">
        <v>226</v>
      </c>
      <c r="E87" s="56">
        <v>0</v>
      </c>
      <c r="F87" s="56">
        <v>0</v>
      </c>
      <c r="G87" s="56">
        <v>16957006</v>
      </c>
      <c r="H87" s="56">
        <v>-16957006</v>
      </c>
    </row>
    <row r="88" spans="1:8" ht="15">
      <c r="A88" s="3" t="s">
        <v>105</v>
      </c>
      <c r="B88" s="3" t="s">
        <v>22</v>
      </c>
      <c r="C88" s="31" t="s">
        <v>227</v>
      </c>
      <c r="D88" s="3" t="s">
        <v>228</v>
      </c>
      <c r="E88" s="56">
        <v>0</v>
      </c>
      <c r="F88" s="56">
        <v>1355802</v>
      </c>
      <c r="G88" s="56">
        <v>2711605</v>
      </c>
      <c r="H88" s="56">
        <v>-1355803</v>
      </c>
    </row>
    <row r="89" spans="1:8" ht="15">
      <c r="A89" s="3" t="s">
        <v>105</v>
      </c>
      <c r="B89" s="3" t="s">
        <v>22</v>
      </c>
      <c r="C89" s="31" t="s">
        <v>229</v>
      </c>
      <c r="D89" s="3" t="s">
        <v>230</v>
      </c>
      <c r="E89" s="56">
        <v>-27056</v>
      </c>
      <c r="F89" s="56">
        <v>0</v>
      </c>
      <c r="G89" s="56">
        <v>0</v>
      </c>
      <c r="H89" s="56">
        <v>-27056</v>
      </c>
    </row>
    <row r="90" spans="1:8" ht="15">
      <c r="A90" s="3" t="s">
        <v>105</v>
      </c>
      <c r="B90" s="3" t="s">
        <v>22</v>
      </c>
      <c r="C90" s="31" t="s">
        <v>231</v>
      </c>
      <c r="D90" s="3" t="s">
        <v>232</v>
      </c>
      <c r="E90" s="56">
        <v>-29750</v>
      </c>
      <c r="F90" s="56">
        <v>0</v>
      </c>
      <c r="G90" s="56">
        <v>16660</v>
      </c>
      <c r="H90" s="56">
        <v>-46410</v>
      </c>
    </row>
    <row r="91" spans="1:8" ht="15">
      <c r="A91" s="3" t="s">
        <v>105</v>
      </c>
      <c r="B91" s="3" t="s">
        <v>22</v>
      </c>
      <c r="C91" s="31" t="s">
        <v>233</v>
      </c>
      <c r="D91" s="3" t="s">
        <v>234</v>
      </c>
      <c r="E91" s="56">
        <v>-2796974</v>
      </c>
      <c r="F91" s="56">
        <v>0</v>
      </c>
      <c r="G91" s="56">
        <v>3087336</v>
      </c>
      <c r="H91" s="56">
        <v>-5884310</v>
      </c>
    </row>
    <row r="92" spans="1:8" ht="15">
      <c r="A92" s="3" t="s">
        <v>105</v>
      </c>
      <c r="B92" s="3" t="s">
        <v>22</v>
      </c>
      <c r="C92" s="31" t="s">
        <v>235</v>
      </c>
      <c r="D92" s="3" t="s">
        <v>236</v>
      </c>
      <c r="E92" s="56">
        <v>0</v>
      </c>
      <c r="F92" s="56">
        <v>553350</v>
      </c>
      <c r="G92" s="56">
        <v>0</v>
      </c>
      <c r="H92" s="56">
        <v>553350</v>
      </c>
    </row>
    <row r="93" spans="1:8" ht="15">
      <c r="A93" s="3" t="s">
        <v>105</v>
      </c>
      <c r="B93" s="3" t="s">
        <v>22</v>
      </c>
      <c r="C93" s="31" t="s">
        <v>237</v>
      </c>
      <c r="D93" s="3" t="s">
        <v>238</v>
      </c>
      <c r="E93" s="56">
        <v>15679790</v>
      </c>
      <c r="F93" s="56">
        <v>160000</v>
      </c>
      <c r="G93" s="56">
        <v>0</v>
      </c>
      <c r="H93" s="56">
        <v>15839790</v>
      </c>
    </row>
    <row r="94" spans="1:8" ht="15">
      <c r="A94" s="3" t="s">
        <v>105</v>
      </c>
      <c r="B94" s="3" t="s">
        <v>22</v>
      </c>
      <c r="C94" s="31" t="s">
        <v>239</v>
      </c>
      <c r="D94" s="3" t="s">
        <v>240</v>
      </c>
      <c r="E94" s="56">
        <v>-720000</v>
      </c>
      <c r="F94" s="56">
        <v>720000</v>
      </c>
      <c r="G94" s="56">
        <v>720000</v>
      </c>
      <c r="H94" s="56">
        <v>-720000</v>
      </c>
    </row>
    <row r="95" spans="1:8" ht="15">
      <c r="A95" s="3" t="s">
        <v>105</v>
      </c>
      <c r="B95" s="3" t="s">
        <v>22</v>
      </c>
      <c r="C95" s="31" t="s">
        <v>241</v>
      </c>
      <c r="D95" s="3" t="s">
        <v>242</v>
      </c>
      <c r="E95" s="56">
        <v>-65438</v>
      </c>
      <c r="F95" s="56">
        <v>0</v>
      </c>
      <c r="G95" s="56">
        <v>0</v>
      </c>
      <c r="H95" s="56">
        <v>-65438</v>
      </c>
    </row>
    <row r="96" spans="1:8" ht="15">
      <c r="A96" s="3" t="s">
        <v>105</v>
      </c>
      <c r="B96" s="3" t="s">
        <v>22</v>
      </c>
      <c r="C96" s="31" t="s">
        <v>243</v>
      </c>
      <c r="D96" s="3" t="s">
        <v>244</v>
      </c>
      <c r="E96" s="56">
        <v>1713576</v>
      </c>
      <c r="F96" s="56">
        <v>0</v>
      </c>
      <c r="G96" s="56">
        <v>1025780</v>
      </c>
      <c r="H96" s="56">
        <v>687796</v>
      </c>
    </row>
    <row r="97" spans="1:8" ht="15">
      <c r="A97" s="3" t="s">
        <v>105</v>
      </c>
      <c r="B97" s="3" t="s">
        <v>22</v>
      </c>
      <c r="C97" s="31" t="s">
        <v>245</v>
      </c>
      <c r="D97" s="3" t="s">
        <v>246</v>
      </c>
      <c r="E97" s="56">
        <v>-4224500</v>
      </c>
      <c r="F97" s="56">
        <v>6247500</v>
      </c>
      <c r="G97" s="56">
        <v>0</v>
      </c>
      <c r="H97" s="56">
        <v>2023000</v>
      </c>
    </row>
    <row r="98" spans="1:8" ht="15">
      <c r="A98" s="3" t="s">
        <v>105</v>
      </c>
      <c r="B98" s="3" t="s">
        <v>22</v>
      </c>
      <c r="C98" s="31" t="s">
        <v>247</v>
      </c>
      <c r="D98" s="3" t="s">
        <v>248</v>
      </c>
      <c r="E98" s="56">
        <v>0</v>
      </c>
      <c r="F98" s="56">
        <v>148750</v>
      </c>
      <c r="G98" s="56">
        <v>0</v>
      </c>
      <c r="H98" s="56">
        <v>148750</v>
      </c>
    </row>
    <row r="99" spans="1:8" ht="15">
      <c r="A99" s="3" t="s">
        <v>105</v>
      </c>
      <c r="B99" s="3" t="s">
        <v>22</v>
      </c>
      <c r="C99" s="31" t="s">
        <v>249</v>
      </c>
      <c r="D99" s="3" t="s">
        <v>250</v>
      </c>
      <c r="E99" s="56">
        <v>-449225</v>
      </c>
      <c r="F99" s="56">
        <v>0</v>
      </c>
      <c r="G99" s="56">
        <v>0</v>
      </c>
      <c r="H99" s="56">
        <v>-449225</v>
      </c>
    </row>
    <row r="100" spans="1:8" ht="15">
      <c r="A100" s="3" t="s">
        <v>105</v>
      </c>
      <c r="B100" s="3" t="s">
        <v>22</v>
      </c>
      <c r="C100" s="31" t="s">
        <v>251</v>
      </c>
      <c r="D100" s="3" t="s">
        <v>252</v>
      </c>
      <c r="E100" s="56">
        <v>-9282</v>
      </c>
      <c r="F100" s="56">
        <v>0</v>
      </c>
      <c r="G100" s="56">
        <v>0</v>
      </c>
      <c r="H100" s="56">
        <v>-9282</v>
      </c>
    </row>
    <row r="101" spans="1:8" ht="15">
      <c r="A101" s="3" t="s">
        <v>105</v>
      </c>
      <c r="B101" s="3" t="s">
        <v>22</v>
      </c>
      <c r="C101" s="31" t="s">
        <v>253</v>
      </c>
      <c r="D101" s="3" t="s">
        <v>254</v>
      </c>
      <c r="E101" s="56">
        <v>-17243</v>
      </c>
      <c r="F101" s="56">
        <v>0</v>
      </c>
      <c r="G101" s="56">
        <v>17243</v>
      </c>
      <c r="H101" s="56">
        <v>-34486</v>
      </c>
    </row>
    <row r="102" spans="1:8" ht="15">
      <c r="A102" s="3" t="s">
        <v>105</v>
      </c>
      <c r="B102" s="3" t="s">
        <v>22</v>
      </c>
      <c r="C102" s="31" t="s">
        <v>255</v>
      </c>
      <c r="D102" s="3" t="s">
        <v>256</v>
      </c>
      <c r="E102" s="56">
        <v>-61761</v>
      </c>
      <c r="F102" s="56">
        <v>0</v>
      </c>
      <c r="G102" s="56">
        <v>0</v>
      </c>
      <c r="H102" s="56">
        <v>-61761</v>
      </c>
    </row>
    <row r="103" spans="1:8" ht="15">
      <c r="A103" s="3" t="s">
        <v>105</v>
      </c>
      <c r="B103" s="3" t="s">
        <v>22</v>
      </c>
      <c r="C103" s="31" t="s">
        <v>257</v>
      </c>
      <c r="D103" s="3" t="s">
        <v>258</v>
      </c>
      <c r="E103" s="56">
        <v>-4309932</v>
      </c>
      <c r="F103" s="56">
        <v>26807259</v>
      </c>
      <c r="G103" s="56">
        <v>14807304</v>
      </c>
      <c r="H103" s="56">
        <v>7690023</v>
      </c>
    </row>
    <row r="104" spans="1:8" ht="15">
      <c r="A104" s="3" t="s">
        <v>105</v>
      </c>
      <c r="B104" s="3" t="s">
        <v>22</v>
      </c>
      <c r="C104" s="31" t="s">
        <v>121</v>
      </c>
      <c r="D104" s="3" t="s">
        <v>122</v>
      </c>
      <c r="E104" s="56">
        <v>-7478280</v>
      </c>
      <c r="F104" s="56">
        <v>4692830</v>
      </c>
      <c r="G104" s="56">
        <v>4692830</v>
      </c>
      <c r="H104" s="56">
        <v>-7478280</v>
      </c>
    </row>
    <row r="105" spans="1:8" ht="15">
      <c r="A105" s="3" t="s">
        <v>105</v>
      </c>
      <c r="B105" s="3" t="s">
        <v>22</v>
      </c>
      <c r="C105" s="31" t="s">
        <v>259</v>
      </c>
      <c r="D105" s="3" t="s">
        <v>260</v>
      </c>
      <c r="E105" s="56">
        <v>-93088</v>
      </c>
      <c r="F105" s="56">
        <v>0</v>
      </c>
      <c r="G105" s="56">
        <v>0</v>
      </c>
      <c r="H105" s="56">
        <v>-93088</v>
      </c>
    </row>
    <row r="106" spans="1:8" ht="15">
      <c r="A106" s="3" t="s">
        <v>105</v>
      </c>
      <c r="B106" s="3" t="s">
        <v>22</v>
      </c>
      <c r="C106" s="31" t="s">
        <v>261</v>
      </c>
      <c r="D106" s="3" t="s">
        <v>262</v>
      </c>
      <c r="E106" s="56">
        <v>-1817083</v>
      </c>
      <c r="F106" s="56">
        <v>0</v>
      </c>
      <c r="G106" s="56">
        <v>0</v>
      </c>
      <c r="H106" s="56">
        <v>-1817083</v>
      </c>
    </row>
    <row r="107" spans="1:8" ht="15">
      <c r="A107" s="3" t="s">
        <v>105</v>
      </c>
      <c r="B107" s="3" t="s">
        <v>22</v>
      </c>
      <c r="C107" s="31" t="s">
        <v>263</v>
      </c>
      <c r="D107" s="3" t="s">
        <v>264</v>
      </c>
      <c r="E107" s="56">
        <v>-502145</v>
      </c>
      <c r="F107" s="56">
        <v>502145</v>
      </c>
      <c r="G107" s="56">
        <v>925005</v>
      </c>
      <c r="H107" s="56">
        <v>-925005</v>
      </c>
    </row>
    <row r="108" spans="1:8" ht="15">
      <c r="A108" s="3" t="s">
        <v>105</v>
      </c>
      <c r="B108" s="3" t="s">
        <v>22</v>
      </c>
      <c r="C108" s="31" t="s">
        <v>265</v>
      </c>
      <c r="D108" s="3" t="s">
        <v>266</v>
      </c>
      <c r="E108" s="56">
        <v>-7503</v>
      </c>
      <c r="F108" s="56">
        <v>0</v>
      </c>
      <c r="G108" s="56">
        <v>802179</v>
      </c>
      <c r="H108" s="56">
        <v>-809682</v>
      </c>
    </row>
    <row r="109" spans="1:8" ht="15">
      <c r="A109" s="3" t="s">
        <v>105</v>
      </c>
      <c r="B109" s="3" t="s">
        <v>22</v>
      </c>
      <c r="C109" s="31" t="s">
        <v>267</v>
      </c>
      <c r="D109" s="3" t="s">
        <v>268</v>
      </c>
      <c r="E109" s="56">
        <v>437325</v>
      </c>
      <c r="F109" s="56">
        <v>0</v>
      </c>
      <c r="G109" s="56">
        <v>0</v>
      </c>
      <c r="H109" s="56">
        <v>437325</v>
      </c>
    </row>
    <row r="110" spans="1:8" ht="15">
      <c r="A110" s="3" t="s">
        <v>105</v>
      </c>
      <c r="B110" s="3" t="s">
        <v>22</v>
      </c>
      <c r="C110" s="31" t="s">
        <v>269</v>
      </c>
      <c r="D110" s="3" t="s">
        <v>270</v>
      </c>
      <c r="E110" s="56">
        <v>-47010</v>
      </c>
      <c r="F110" s="56">
        <v>0</v>
      </c>
      <c r="G110" s="56">
        <v>120634</v>
      </c>
      <c r="H110" s="56">
        <v>-167644</v>
      </c>
    </row>
    <row r="111" spans="1:8" ht="15">
      <c r="A111" s="3" t="s">
        <v>105</v>
      </c>
      <c r="B111" s="3" t="s">
        <v>22</v>
      </c>
      <c r="C111" s="31" t="s">
        <v>271</v>
      </c>
      <c r="D111" s="3" t="s">
        <v>272</v>
      </c>
      <c r="E111" s="56">
        <v>-44625</v>
      </c>
      <c r="F111" s="56">
        <v>0</v>
      </c>
      <c r="G111" s="56">
        <v>0</v>
      </c>
      <c r="H111" s="56">
        <v>-44625</v>
      </c>
    </row>
    <row r="112" spans="1:8" ht="15">
      <c r="A112" s="3" t="s">
        <v>105</v>
      </c>
      <c r="B112" s="3" t="s">
        <v>22</v>
      </c>
      <c r="C112" s="31" t="s">
        <v>273</v>
      </c>
      <c r="D112" s="3" t="s">
        <v>274</v>
      </c>
      <c r="E112" s="56">
        <v>390320</v>
      </c>
      <c r="F112" s="56">
        <v>0</v>
      </c>
      <c r="G112" s="56">
        <v>0</v>
      </c>
      <c r="H112" s="56">
        <v>390320</v>
      </c>
    </row>
    <row r="113" spans="1:8" ht="15">
      <c r="A113" s="3" t="s">
        <v>105</v>
      </c>
      <c r="B113" s="3" t="s">
        <v>22</v>
      </c>
      <c r="C113" s="31" t="s">
        <v>275</v>
      </c>
      <c r="D113" s="3" t="s">
        <v>276</v>
      </c>
      <c r="E113" s="56">
        <v>-588682</v>
      </c>
      <c r="F113" s="56">
        <v>0</v>
      </c>
      <c r="G113" s="56">
        <v>445655</v>
      </c>
      <c r="H113" s="56">
        <v>-1034337</v>
      </c>
    </row>
    <row r="114" spans="1:8" ht="15">
      <c r="A114" s="3" t="s">
        <v>105</v>
      </c>
      <c r="B114" s="3" t="s">
        <v>22</v>
      </c>
      <c r="C114" s="31" t="s">
        <v>277</v>
      </c>
      <c r="D114" s="3" t="s">
        <v>278</v>
      </c>
      <c r="E114" s="56">
        <v>-23562</v>
      </c>
      <c r="F114" s="56">
        <v>0</v>
      </c>
      <c r="G114" s="56">
        <v>0</v>
      </c>
      <c r="H114" s="56">
        <v>-23562</v>
      </c>
    </row>
    <row r="115" spans="1:8" ht="15">
      <c r="A115" s="3" t="s">
        <v>105</v>
      </c>
      <c r="B115" s="3" t="s">
        <v>22</v>
      </c>
      <c r="C115" s="31" t="s">
        <v>279</v>
      </c>
      <c r="D115" s="3" t="s">
        <v>280</v>
      </c>
      <c r="E115" s="56">
        <v>0</v>
      </c>
      <c r="F115" s="56">
        <v>0</v>
      </c>
      <c r="G115" s="56">
        <v>34986</v>
      </c>
      <c r="H115" s="56">
        <v>-34986</v>
      </c>
    </row>
    <row r="116" spans="1:8" ht="15">
      <c r="A116" s="3" t="s">
        <v>105</v>
      </c>
      <c r="B116" s="3" t="s">
        <v>22</v>
      </c>
      <c r="C116" s="31" t="s">
        <v>125</v>
      </c>
      <c r="D116" s="3" t="s">
        <v>126</v>
      </c>
      <c r="E116" s="56">
        <v>-3606428</v>
      </c>
      <c r="F116" s="56">
        <v>4458504</v>
      </c>
      <c r="G116" s="56">
        <v>1836825</v>
      </c>
      <c r="H116" s="56">
        <v>-984749</v>
      </c>
    </row>
    <row r="117" spans="1:8" ht="15">
      <c r="A117" s="3" t="s">
        <v>105</v>
      </c>
      <c r="B117" s="3" t="s">
        <v>22</v>
      </c>
      <c r="C117" s="31" t="s">
        <v>281</v>
      </c>
      <c r="D117" s="3" t="s">
        <v>282</v>
      </c>
      <c r="E117" s="56">
        <v>-132161</v>
      </c>
      <c r="F117" s="56">
        <v>0</v>
      </c>
      <c r="G117" s="56">
        <v>27370</v>
      </c>
      <c r="H117" s="56">
        <v>-159531</v>
      </c>
    </row>
    <row r="118" spans="1:8" ht="15">
      <c r="A118" s="3" t="s">
        <v>105</v>
      </c>
      <c r="B118" s="3" t="s">
        <v>22</v>
      </c>
      <c r="C118" s="31" t="s">
        <v>283</v>
      </c>
      <c r="D118" s="3" t="s">
        <v>284</v>
      </c>
      <c r="E118" s="56">
        <v>431327</v>
      </c>
      <c r="F118" s="56">
        <v>0</v>
      </c>
      <c r="G118" s="56">
        <v>765170</v>
      </c>
      <c r="H118" s="56">
        <v>-333843</v>
      </c>
    </row>
    <row r="119" spans="1:8" ht="15">
      <c r="A119" s="3" t="s">
        <v>105</v>
      </c>
      <c r="B119" s="3" t="s">
        <v>22</v>
      </c>
      <c r="C119" s="31" t="s">
        <v>285</v>
      </c>
      <c r="D119" s="3" t="s">
        <v>286</v>
      </c>
      <c r="E119" s="56">
        <v>6734781</v>
      </c>
      <c r="F119" s="56">
        <v>0</v>
      </c>
      <c r="G119" s="56">
        <v>632723</v>
      </c>
      <c r="H119" s="56">
        <v>6102058</v>
      </c>
    </row>
    <row r="120" spans="1:8" ht="15">
      <c r="A120" s="3" t="s">
        <v>105</v>
      </c>
      <c r="B120" s="3" t="s">
        <v>22</v>
      </c>
      <c r="C120" s="31" t="s">
        <v>287</v>
      </c>
      <c r="D120" s="3" t="s">
        <v>288</v>
      </c>
      <c r="E120" s="56">
        <v>-133935</v>
      </c>
      <c r="F120" s="56">
        <v>219556</v>
      </c>
      <c r="G120" s="56">
        <v>70686</v>
      </c>
      <c r="H120" s="56">
        <v>14935</v>
      </c>
    </row>
    <row r="121" spans="1:8" ht="15">
      <c r="A121" s="3" t="s">
        <v>105</v>
      </c>
      <c r="B121" s="3" t="s">
        <v>22</v>
      </c>
      <c r="C121" s="31" t="s">
        <v>289</v>
      </c>
      <c r="D121" s="3" t="s">
        <v>290</v>
      </c>
      <c r="E121" s="56">
        <v>-78541</v>
      </c>
      <c r="F121" s="56">
        <v>0</v>
      </c>
      <c r="G121" s="56">
        <v>52360</v>
      </c>
      <c r="H121" s="56">
        <v>-130901</v>
      </c>
    </row>
    <row r="122" spans="1:8" ht="15">
      <c r="A122" s="3" t="s">
        <v>105</v>
      </c>
      <c r="B122" s="3" t="s">
        <v>22</v>
      </c>
      <c r="C122" s="31" t="s">
        <v>291</v>
      </c>
      <c r="D122" s="3" t="s">
        <v>292</v>
      </c>
      <c r="E122" s="56">
        <v>-851990</v>
      </c>
      <c r="F122" s="56">
        <v>0</v>
      </c>
      <c r="G122" s="56">
        <v>616253</v>
      </c>
      <c r="H122" s="56">
        <v>-1468243</v>
      </c>
    </row>
    <row r="123" spans="1:8" ht="15">
      <c r="A123" s="3" t="s">
        <v>105</v>
      </c>
      <c r="B123" s="3" t="s">
        <v>22</v>
      </c>
      <c r="C123" s="31" t="s">
        <v>293</v>
      </c>
      <c r="D123" s="3" t="s">
        <v>294</v>
      </c>
      <c r="E123" s="56">
        <v>2829903</v>
      </c>
      <c r="F123" s="56">
        <v>0</v>
      </c>
      <c r="G123" s="56">
        <v>547310</v>
      </c>
      <c r="H123" s="56">
        <v>2282593</v>
      </c>
    </row>
    <row r="124" spans="1:8" ht="15">
      <c r="A124" s="3" t="s">
        <v>105</v>
      </c>
      <c r="B124" s="3" t="s">
        <v>22</v>
      </c>
      <c r="C124" s="31" t="s">
        <v>295</v>
      </c>
      <c r="D124" s="3" t="s">
        <v>296</v>
      </c>
      <c r="E124" s="56">
        <v>-258992</v>
      </c>
      <c r="F124" s="56">
        <v>0</v>
      </c>
      <c r="G124" s="56">
        <v>376992</v>
      </c>
      <c r="H124" s="56">
        <v>-635984</v>
      </c>
    </row>
    <row r="125" spans="1:8" ht="15">
      <c r="A125" s="3" t="s">
        <v>105</v>
      </c>
      <c r="B125" s="3" t="s">
        <v>22</v>
      </c>
      <c r="C125" s="31" t="s">
        <v>297</v>
      </c>
      <c r="D125" s="3" t="s">
        <v>298</v>
      </c>
      <c r="E125" s="56">
        <v>-566014</v>
      </c>
      <c r="F125" s="56">
        <v>0</v>
      </c>
      <c r="G125" s="56">
        <v>71936</v>
      </c>
      <c r="H125" s="56">
        <v>-637950</v>
      </c>
    </row>
    <row r="126" spans="1:8" ht="15">
      <c r="A126" s="3" t="s">
        <v>105</v>
      </c>
      <c r="B126" s="3" t="s">
        <v>22</v>
      </c>
      <c r="C126" s="31" t="s">
        <v>299</v>
      </c>
      <c r="D126" s="3" t="s">
        <v>300</v>
      </c>
      <c r="E126" s="56">
        <v>1745585</v>
      </c>
      <c r="F126" s="56">
        <v>0</v>
      </c>
      <c r="G126" s="56">
        <v>0</v>
      </c>
      <c r="H126" s="56">
        <v>1745585</v>
      </c>
    </row>
    <row r="127" spans="1:8" ht="15">
      <c r="A127" s="3" t="s">
        <v>105</v>
      </c>
      <c r="B127" s="3" t="s">
        <v>22</v>
      </c>
      <c r="C127" s="31" t="s">
        <v>301</v>
      </c>
      <c r="D127" s="3" t="s">
        <v>302</v>
      </c>
      <c r="E127" s="56">
        <v>954708</v>
      </c>
      <c r="F127" s="56">
        <v>0</v>
      </c>
      <c r="G127" s="56">
        <v>0</v>
      </c>
      <c r="H127" s="56">
        <v>954708</v>
      </c>
    </row>
    <row r="128" spans="1:8" ht="15">
      <c r="A128" s="3" t="s">
        <v>105</v>
      </c>
      <c r="B128" s="3" t="s">
        <v>22</v>
      </c>
      <c r="C128" s="31" t="s">
        <v>303</v>
      </c>
      <c r="D128" s="3" t="s">
        <v>304</v>
      </c>
      <c r="E128" s="56">
        <v>1968368</v>
      </c>
      <c r="F128" s="56">
        <v>0</v>
      </c>
      <c r="G128" s="56">
        <v>222530</v>
      </c>
      <c r="H128" s="56">
        <v>1745838</v>
      </c>
    </row>
    <row r="129" spans="1:8" ht="15">
      <c r="A129" s="3" t="s">
        <v>105</v>
      </c>
      <c r="B129" s="3" t="s">
        <v>22</v>
      </c>
      <c r="C129" s="31" t="s">
        <v>305</v>
      </c>
      <c r="D129" s="3" t="s">
        <v>306</v>
      </c>
      <c r="E129" s="56">
        <v>-1389325</v>
      </c>
      <c r="F129" s="56">
        <v>0</v>
      </c>
      <c r="G129" s="56">
        <v>556825</v>
      </c>
      <c r="H129" s="56">
        <v>-1946150</v>
      </c>
    </row>
    <row r="130" spans="1:8" ht="15">
      <c r="A130" s="3" t="s">
        <v>105</v>
      </c>
      <c r="B130" s="3" t="s">
        <v>22</v>
      </c>
      <c r="C130" s="31" t="s">
        <v>307</v>
      </c>
      <c r="D130" s="3" t="s">
        <v>308</v>
      </c>
      <c r="E130" s="56">
        <v>1494344</v>
      </c>
      <c r="F130" s="56">
        <v>617445</v>
      </c>
      <c r="G130" s="56">
        <v>193613</v>
      </c>
      <c r="H130" s="56">
        <v>1918176</v>
      </c>
    </row>
    <row r="131" spans="1:8" ht="15">
      <c r="A131" s="3" t="s">
        <v>105</v>
      </c>
      <c r="B131" s="3" t="s">
        <v>22</v>
      </c>
      <c r="C131" s="31" t="s">
        <v>309</v>
      </c>
      <c r="D131" s="3" t="s">
        <v>310</v>
      </c>
      <c r="E131" s="56">
        <v>-457134</v>
      </c>
      <c r="F131" s="56">
        <v>0</v>
      </c>
      <c r="G131" s="56">
        <v>283262</v>
      </c>
      <c r="H131" s="56">
        <v>-740396</v>
      </c>
    </row>
    <row r="132" spans="1:8" ht="15">
      <c r="A132" s="3" t="s">
        <v>105</v>
      </c>
      <c r="B132" s="3" t="s">
        <v>22</v>
      </c>
      <c r="C132" s="31" t="s">
        <v>311</v>
      </c>
      <c r="D132" s="3" t="s">
        <v>312</v>
      </c>
      <c r="E132" s="56">
        <v>8673968</v>
      </c>
      <c r="F132" s="56">
        <v>0</v>
      </c>
      <c r="G132" s="56">
        <v>4157578</v>
      </c>
      <c r="H132" s="56">
        <v>4516390</v>
      </c>
    </row>
    <row r="133" spans="1:8" ht="15">
      <c r="A133" s="3" t="s">
        <v>105</v>
      </c>
      <c r="B133" s="3" t="s">
        <v>22</v>
      </c>
      <c r="C133" s="31" t="s">
        <v>313</v>
      </c>
      <c r="D133" s="3" t="s">
        <v>314</v>
      </c>
      <c r="E133" s="56">
        <v>-98770</v>
      </c>
      <c r="F133" s="56">
        <v>0</v>
      </c>
      <c r="G133" s="56">
        <v>0</v>
      </c>
      <c r="H133" s="56">
        <v>-98770</v>
      </c>
    </row>
    <row r="134" spans="1:8" ht="15">
      <c r="A134" s="3" t="s">
        <v>105</v>
      </c>
      <c r="B134" s="3" t="s">
        <v>22</v>
      </c>
      <c r="C134" s="31" t="s">
        <v>315</v>
      </c>
      <c r="D134" s="3" t="s">
        <v>316</v>
      </c>
      <c r="E134" s="56">
        <v>336000</v>
      </c>
      <c r="F134" s="56">
        <v>0</v>
      </c>
      <c r="G134" s="56">
        <v>0</v>
      </c>
      <c r="H134" s="56">
        <v>336000</v>
      </c>
    </row>
    <row r="135" spans="1:8" ht="15">
      <c r="A135" s="3" t="s">
        <v>105</v>
      </c>
      <c r="B135" s="3" t="s">
        <v>22</v>
      </c>
      <c r="C135" s="31" t="s">
        <v>131</v>
      </c>
      <c r="D135" s="3" t="s">
        <v>132</v>
      </c>
      <c r="E135" s="56">
        <v>-5952940</v>
      </c>
      <c r="F135" s="56">
        <v>0</v>
      </c>
      <c r="G135" s="56">
        <v>3145996</v>
      </c>
      <c r="H135" s="56">
        <v>-9098936</v>
      </c>
    </row>
    <row r="136" spans="1:8" ht="15">
      <c r="A136" s="3" t="s">
        <v>105</v>
      </c>
      <c r="B136" s="3" t="s">
        <v>22</v>
      </c>
      <c r="C136" s="31" t="s">
        <v>317</v>
      </c>
      <c r="D136" s="3" t="s">
        <v>318</v>
      </c>
      <c r="E136" s="56">
        <v>-1460728</v>
      </c>
      <c r="F136" s="56">
        <v>4099148</v>
      </c>
      <c r="G136" s="56">
        <v>0</v>
      </c>
      <c r="H136" s="56">
        <v>2638420</v>
      </c>
    </row>
    <row r="137" spans="1:8" ht="15">
      <c r="A137" s="3" t="s">
        <v>105</v>
      </c>
      <c r="B137" s="3" t="s">
        <v>22</v>
      </c>
      <c r="C137" s="31" t="s">
        <v>319</v>
      </c>
      <c r="D137" s="3" t="s">
        <v>320</v>
      </c>
      <c r="E137" s="56">
        <v>1431666</v>
      </c>
      <c r="F137" s="56">
        <v>0</v>
      </c>
      <c r="G137" s="56">
        <v>0</v>
      </c>
      <c r="H137" s="56">
        <v>1431666</v>
      </c>
    </row>
    <row r="138" spans="1:8" ht="15">
      <c r="A138" s="3" t="s">
        <v>105</v>
      </c>
      <c r="B138" s="3" t="s">
        <v>22</v>
      </c>
      <c r="C138" s="31" t="s">
        <v>321</v>
      </c>
      <c r="D138" s="3" t="s">
        <v>322</v>
      </c>
      <c r="E138" s="56">
        <v>1067386</v>
      </c>
      <c r="F138" s="56">
        <v>0</v>
      </c>
      <c r="G138" s="56">
        <v>3472798</v>
      </c>
      <c r="H138" s="56">
        <v>-2405412</v>
      </c>
    </row>
    <row r="139" spans="1:8" ht="15">
      <c r="A139" s="3" t="s">
        <v>105</v>
      </c>
      <c r="B139" s="3" t="s">
        <v>22</v>
      </c>
      <c r="C139" s="31" t="s">
        <v>323</v>
      </c>
      <c r="D139" s="3" t="s">
        <v>324</v>
      </c>
      <c r="E139" s="56">
        <v>-505750</v>
      </c>
      <c r="F139" s="56">
        <v>0</v>
      </c>
      <c r="G139" s="56">
        <v>19278</v>
      </c>
      <c r="H139" s="56">
        <v>-525028</v>
      </c>
    </row>
    <row r="140" spans="1:8" ht="15">
      <c r="A140" s="3" t="s">
        <v>105</v>
      </c>
      <c r="B140" s="3" t="s">
        <v>22</v>
      </c>
      <c r="C140" s="31" t="s">
        <v>325</v>
      </c>
      <c r="D140" s="3" t="s">
        <v>326</v>
      </c>
      <c r="E140" s="56">
        <v>-1186975</v>
      </c>
      <c r="F140" s="56">
        <v>0</v>
      </c>
      <c r="G140" s="56">
        <v>623084</v>
      </c>
      <c r="H140" s="56">
        <v>-1810059</v>
      </c>
    </row>
    <row r="141" spans="1:8" ht="15">
      <c r="A141" s="62"/>
      <c r="B141" s="62"/>
      <c r="C141" s="61"/>
      <c r="D141" s="62"/>
      <c r="E141" s="52"/>
      <c r="F141" s="52"/>
      <c r="G141" s="52"/>
      <c r="H141" s="52"/>
    </row>
    <row r="142" spans="1:8" ht="15">
      <c r="A142" s="62"/>
      <c r="B142" s="62"/>
      <c r="C142" s="61"/>
      <c r="D142" s="62"/>
      <c r="E142" s="52"/>
      <c r="F142" s="52"/>
      <c r="G142" s="52"/>
      <c r="H142" s="52"/>
    </row>
    <row r="143" spans="1:8" ht="15">
      <c r="A143" s="62"/>
      <c r="B143" s="62"/>
      <c r="C143" s="61"/>
      <c r="D143" s="62"/>
      <c r="E143" s="52"/>
      <c r="F143" s="52"/>
      <c r="G143" s="52"/>
      <c r="H143" s="52"/>
    </row>
    <row r="144" spans="1:8" ht="15">
      <c r="A144" s="62"/>
      <c r="B144" s="62"/>
      <c r="C144" s="61"/>
      <c r="D144" s="62"/>
      <c r="E144" s="52"/>
      <c r="F144" s="52"/>
      <c r="G144" s="52"/>
      <c r="H144" s="52"/>
    </row>
    <row r="145" spans="1:8" ht="15">
      <c r="A145" s="62"/>
      <c r="B145" s="62"/>
      <c r="C145" s="64"/>
      <c r="D145" s="62"/>
      <c r="E145" s="52"/>
      <c r="F145" s="52"/>
      <c r="G145" s="52"/>
      <c r="H145" s="52"/>
    </row>
    <row r="146" spans="1:8" ht="15">
      <c r="A146" s="62"/>
      <c r="B146" s="62"/>
      <c r="C146" s="61"/>
      <c r="D146" s="62"/>
      <c r="E146" s="52"/>
      <c r="F146" s="52"/>
      <c r="G146" s="52"/>
      <c r="H146" s="52"/>
    </row>
    <row r="147" spans="1:8" ht="15">
      <c r="A147" s="62"/>
      <c r="B147" s="62"/>
      <c r="C147" s="61"/>
      <c r="D147" s="62"/>
      <c r="E147" s="52"/>
      <c r="F147" s="52"/>
      <c r="G147" s="52"/>
      <c r="H147" s="52"/>
    </row>
    <row r="148" spans="1:8" ht="15">
      <c r="A148" s="62"/>
      <c r="B148" s="62"/>
      <c r="C148" s="61"/>
      <c r="D148" s="62"/>
      <c r="E148" s="52"/>
      <c r="F148" s="52"/>
      <c r="G148" s="52"/>
      <c r="H148" s="52"/>
    </row>
    <row r="149" spans="1:8" ht="15">
      <c r="A149" s="62"/>
      <c r="B149" s="62"/>
      <c r="C149" s="61"/>
      <c r="D149" s="62"/>
      <c r="E149" s="52"/>
      <c r="F149" s="52"/>
      <c r="G149" s="52"/>
      <c r="H149" s="52"/>
    </row>
    <row r="150" spans="1:8" ht="15">
      <c r="A150" s="62"/>
      <c r="B150" s="62"/>
      <c r="C150" s="61"/>
      <c r="D150" s="62"/>
      <c r="E150" s="52"/>
      <c r="F150" s="52"/>
      <c r="G150" s="52"/>
      <c r="H150" s="52"/>
    </row>
    <row r="151" spans="1:8" ht="15">
      <c r="A151" s="62"/>
      <c r="B151" s="62"/>
      <c r="C151" s="61"/>
      <c r="D151" s="62"/>
      <c r="E151" s="52"/>
      <c r="F151" s="52"/>
      <c r="G151" s="52"/>
      <c r="H151" s="52"/>
    </row>
    <row r="152" spans="1:8" ht="15">
      <c r="A152" s="62"/>
      <c r="B152" s="62"/>
      <c r="C152" s="61"/>
      <c r="D152" s="62"/>
      <c r="E152" s="52"/>
      <c r="F152" s="52"/>
      <c r="G152" s="52"/>
      <c r="H152" s="52"/>
    </row>
    <row r="153" spans="1:8" ht="15">
      <c r="A153" s="62"/>
      <c r="B153" s="62"/>
      <c r="C153" s="61"/>
      <c r="D153" s="62"/>
      <c r="E153" s="52"/>
      <c r="F153" s="52"/>
      <c r="G153" s="52"/>
      <c r="H153" s="52"/>
    </row>
    <row r="154" spans="1:8" ht="15">
      <c r="A154" s="62"/>
      <c r="B154" s="62"/>
      <c r="C154" s="61"/>
      <c r="D154" s="62"/>
      <c r="E154" s="52"/>
      <c r="F154" s="52"/>
      <c r="G154" s="52"/>
      <c r="H154" s="52"/>
    </row>
    <row r="155" spans="1:8" ht="15">
      <c r="A155" s="62"/>
      <c r="B155" s="62"/>
      <c r="C155" s="61"/>
      <c r="D155" s="62"/>
      <c r="E155" s="52"/>
      <c r="F155" s="52"/>
      <c r="G155" s="52"/>
      <c r="H155" s="52"/>
    </row>
    <row r="156" spans="1:8" ht="15">
      <c r="A156" s="62"/>
      <c r="B156" s="62"/>
      <c r="C156" s="61"/>
      <c r="D156" s="62"/>
      <c r="E156" s="52"/>
      <c r="F156" s="52"/>
      <c r="G156" s="52"/>
      <c r="H156" s="52"/>
    </row>
    <row r="157" spans="1:8" ht="15">
      <c r="A157" s="62"/>
      <c r="B157" s="62"/>
      <c r="C157" s="61"/>
      <c r="D157" s="62"/>
      <c r="E157" s="52"/>
      <c r="F157" s="52"/>
      <c r="G157" s="52"/>
      <c r="H157" s="52"/>
    </row>
    <row r="158" spans="1:8" ht="15">
      <c r="A158" s="62"/>
      <c r="B158" s="62"/>
      <c r="C158" s="61"/>
      <c r="D158" s="62"/>
      <c r="E158" s="52"/>
      <c r="F158" s="52"/>
      <c r="G158" s="52"/>
      <c r="H158" s="52"/>
    </row>
    <row r="159" spans="1:8" ht="15">
      <c r="A159" s="62"/>
      <c r="B159" s="62"/>
      <c r="C159" s="61"/>
      <c r="D159" s="62"/>
      <c r="E159" s="52"/>
      <c r="F159" s="52"/>
      <c r="G159" s="52"/>
      <c r="H159" s="52"/>
    </row>
    <row r="160" spans="1:8" ht="15">
      <c r="A160" s="62"/>
      <c r="B160" s="62"/>
      <c r="C160" s="61"/>
      <c r="D160" s="62"/>
      <c r="E160" s="52"/>
      <c r="F160" s="52"/>
      <c r="G160" s="52"/>
      <c r="H160" s="52"/>
    </row>
    <row r="161" spans="1:8" ht="15">
      <c r="A161" s="62"/>
      <c r="B161" s="62"/>
      <c r="C161" s="61"/>
      <c r="D161" s="62"/>
      <c r="E161" s="52"/>
      <c r="F161" s="52"/>
      <c r="G161" s="52"/>
      <c r="H161" s="52"/>
    </row>
    <row r="162" spans="1:8" ht="15">
      <c r="A162" s="62"/>
      <c r="B162" s="62"/>
      <c r="C162" s="61"/>
      <c r="D162" s="62"/>
      <c r="E162" s="52"/>
      <c r="F162" s="52"/>
      <c r="G162" s="52"/>
      <c r="H162" s="52"/>
    </row>
    <row r="163" spans="1:8" ht="15">
      <c r="A163" s="62"/>
      <c r="B163" s="62"/>
      <c r="C163" s="61"/>
      <c r="D163" s="62"/>
      <c r="E163" s="52"/>
      <c r="F163" s="52"/>
      <c r="G163" s="52"/>
      <c r="H163" s="52"/>
    </row>
    <row r="164" spans="1:8" ht="15">
      <c r="A164" s="62"/>
      <c r="B164" s="62"/>
      <c r="C164" s="61"/>
      <c r="D164" s="62"/>
      <c r="E164" s="52"/>
      <c r="F164" s="52"/>
      <c r="G164" s="52"/>
      <c r="H164" s="52"/>
    </row>
    <row r="165" spans="1:8" ht="15">
      <c r="A165" s="62"/>
      <c r="B165" s="62"/>
      <c r="C165" s="61"/>
      <c r="D165" s="62"/>
      <c r="E165" s="52"/>
      <c r="F165" s="52"/>
      <c r="G165" s="52"/>
      <c r="H165" s="52"/>
    </row>
    <row r="166" spans="1:8" ht="15">
      <c r="A166" s="62"/>
      <c r="B166" s="62"/>
      <c r="C166" s="61"/>
      <c r="D166" s="62"/>
      <c r="E166" s="52"/>
      <c r="F166" s="52"/>
      <c r="G166" s="52"/>
      <c r="H166" s="52"/>
    </row>
    <row r="167" spans="1:8" ht="15">
      <c r="A167" s="62"/>
      <c r="B167" s="62"/>
      <c r="C167" s="61"/>
      <c r="D167" s="62"/>
      <c r="E167" s="52"/>
      <c r="F167" s="52"/>
      <c r="G167" s="52"/>
      <c r="H167" s="52"/>
    </row>
    <row r="168" spans="1:8" ht="15">
      <c r="A168" s="62"/>
      <c r="B168" s="62"/>
      <c r="C168" s="61"/>
      <c r="D168" s="62"/>
      <c r="E168" s="52"/>
      <c r="F168" s="52"/>
      <c r="G168" s="52"/>
      <c r="H168" s="52"/>
    </row>
    <row r="169" spans="1:8" ht="15">
      <c r="A169" s="62"/>
      <c r="B169" s="62"/>
      <c r="C169" s="61"/>
      <c r="D169" s="62"/>
      <c r="E169" s="52"/>
      <c r="F169" s="52"/>
      <c r="G169" s="52"/>
      <c r="H169" s="52"/>
    </row>
    <row r="170" spans="1:8" ht="15">
      <c r="A170" s="62"/>
      <c r="B170" s="62"/>
      <c r="C170" s="61"/>
      <c r="D170" s="62"/>
      <c r="E170" s="52"/>
      <c r="F170" s="52"/>
      <c r="G170" s="52"/>
      <c r="H170" s="52"/>
    </row>
    <row r="171" spans="1:8" ht="15">
      <c r="A171" s="62"/>
      <c r="B171" s="62"/>
      <c r="C171" s="61"/>
      <c r="D171" s="62"/>
      <c r="E171" s="52"/>
      <c r="F171" s="52"/>
      <c r="G171" s="52"/>
      <c r="H171" s="52"/>
    </row>
    <row r="172" spans="1:8" ht="15">
      <c r="A172" s="62"/>
      <c r="B172" s="62"/>
      <c r="C172" s="61"/>
      <c r="D172" s="62"/>
      <c r="E172" s="52"/>
      <c r="F172" s="52"/>
      <c r="G172" s="52"/>
      <c r="H172" s="52"/>
    </row>
    <row r="173" spans="1:8" ht="15">
      <c r="A173" s="62"/>
      <c r="B173" s="62"/>
      <c r="C173" s="61"/>
      <c r="D173" s="62"/>
      <c r="E173" s="52"/>
      <c r="F173" s="52"/>
      <c r="G173" s="52"/>
      <c r="H173" s="52"/>
    </row>
    <row r="174" spans="1:8" ht="15">
      <c r="A174" s="62"/>
      <c r="B174" s="62"/>
      <c r="C174" s="64"/>
      <c r="D174" s="62"/>
      <c r="E174" s="52"/>
      <c r="F174" s="52"/>
      <c r="G174" s="52"/>
      <c r="H174" s="52"/>
    </row>
    <row r="175" spans="1:8" ht="15">
      <c r="A175" s="62"/>
      <c r="B175" s="62"/>
      <c r="C175" s="61"/>
      <c r="D175" s="62"/>
      <c r="E175" s="52"/>
      <c r="F175" s="52"/>
      <c r="G175" s="52"/>
      <c r="H175" s="52"/>
    </row>
    <row r="176" spans="1:8" ht="15">
      <c r="A176" s="62"/>
      <c r="B176" s="62"/>
      <c r="C176" s="61"/>
      <c r="D176" s="62"/>
      <c r="E176" s="52"/>
      <c r="F176" s="52"/>
      <c r="G176" s="52"/>
      <c r="H176" s="52"/>
    </row>
    <row r="177" spans="1:8" ht="15">
      <c r="A177" s="62"/>
      <c r="B177" s="62"/>
      <c r="C177" s="61"/>
      <c r="D177" s="62"/>
      <c r="E177" s="52"/>
      <c r="F177" s="52"/>
      <c r="G177" s="52"/>
      <c r="H177" s="52"/>
    </row>
    <row r="178" spans="1:8" ht="15">
      <c r="A178" s="62"/>
      <c r="B178" s="62"/>
      <c r="C178" s="61"/>
      <c r="D178" s="62"/>
      <c r="E178" s="52"/>
      <c r="F178" s="52"/>
      <c r="G178" s="52"/>
      <c r="H178" s="52"/>
    </row>
    <row r="179" spans="1:8" ht="15">
      <c r="A179" s="62"/>
      <c r="B179" s="62"/>
      <c r="C179" s="61"/>
      <c r="D179" s="62"/>
      <c r="E179" s="52"/>
      <c r="F179" s="52"/>
      <c r="G179" s="52"/>
      <c r="H179" s="52"/>
    </row>
    <row r="180" spans="1:8" ht="15">
      <c r="A180" s="62"/>
      <c r="B180" s="62"/>
      <c r="C180" s="61"/>
      <c r="D180" s="62"/>
      <c r="E180" s="52"/>
      <c r="F180" s="52"/>
      <c r="G180" s="52"/>
      <c r="H180" s="52"/>
    </row>
    <row r="181" spans="1:8" ht="15">
      <c r="A181" s="62"/>
      <c r="B181" s="62"/>
      <c r="C181" s="61"/>
      <c r="D181" s="62"/>
      <c r="E181" s="52"/>
      <c r="F181" s="52"/>
      <c r="G181" s="52"/>
      <c r="H181" s="52"/>
    </row>
    <row r="182" spans="1:8" ht="15">
      <c r="A182" s="62"/>
      <c r="B182" s="62"/>
      <c r="C182" s="61"/>
      <c r="D182" s="62"/>
      <c r="E182" s="52"/>
      <c r="F182" s="52"/>
      <c r="G182" s="52"/>
      <c r="H182" s="52"/>
    </row>
    <row r="183" spans="1:8" ht="15">
      <c r="A183" s="62"/>
      <c r="B183" s="62"/>
      <c r="C183" s="61"/>
      <c r="D183" s="62"/>
      <c r="E183" s="52"/>
      <c r="F183" s="52"/>
      <c r="G183" s="52"/>
      <c r="H183" s="52"/>
    </row>
    <row r="184" spans="1:8" ht="15">
      <c r="A184" s="62"/>
      <c r="B184" s="62"/>
      <c r="C184" s="61"/>
      <c r="D184" s="62"/>
      <c r="E184" s="52"/>
      <c r="F184" s="52"/>
      <c r="G184" s="52"/>
      <c r="H184" s="52"/>
    </row>
    <row r="185" spans="1:8" ht="15">
      <c r="A185" s="62"/>
      <c r="B185" s="62"/>
      <c r="C185" s="61"/>
      <c r="D185" s="62"/>
      <c r="E185" s="52"/>
      <c r="F185" s="52"/>
      <c r="G185" s="52"/>
      <c r="H185" s="52"/>
    </row>
    <row r="186" spans="1:8" ht="15">
      <c r="A186" s="62"/>
      <c r="B186" s="62"/>
      <c r="C186" s="61"/>
      <c r="D186" s="62"/>
      <c r="E186" s="52"/>
      <c r="F186" s="52"/>
      <c r="G186" s="52"/>
      <c r="H186" s="52"/>
    </row>
    <row r="187" spans="1:8" ht="15">
      <c r="A187" s="62"/>
      <c r="B187" s="62"/>
      <c r="C187" s="61"/>
      <c r="D187" s="62"/>
      <c r="E187" s="52"/>
      <c r="F187" s="52"/>
      <c r="G187" s="52"/>
      <c r="H187" s="52"/>
    </row>
    <row r="188" spans="1:8" ht="15">
      <c r="A188" s="62"/>
      <c r="B188" s="62"/>
      <c r="C188" s="61"/>
      <c r="D188" s="62"/>
      <c r="E188" s="52"/>
      <c r="F188" s="52"/>
      <c r="G188" s="52"/>
      <c r="H188" s="52"/>
    </row>
    <row r="189" spans="1:8" ht="15">
      <c r="A189" s="62"/>
      <c r="B189" s="62"/>
      <c r="C189" s="61"/>
      <c r="D189" s="62"/>
      <c r="E189" s="52"/>
      <c r="F189" s="52"/>
      <c r="G189" s="52"/>
      <c r="H189" s="52"/>
    </row>
    <row r="190" spans="1:8" ht="15">
      <c r="A190" s="62"/>
      <c r="B190" s="62"/>
      <c r="C190" s="61"/>
      <c r="D190" s="62"/>
      <c r="E190" s="52"/>
      <c r="F190" s="52"/>
      <c r="G190" s="52"/>
      <c r="H190" s="52"/>
    </row>
    <row r="191" spans="1:8" ht="15">
      <c r="A191" s="62"/>
      <c r="B191" s="62"/>
      <c r="C191" s="61"/>
      <c r="D191" s="62"/>
      <c r="E191" s="52"/>
      <c r="F191" s="52"/>
      <c r="G191" s="52"/>
      <c r="H191" s="52"/>
    </row>
    <row r="192" spans="1:8" ht="15">
      <c r="A192" s="62"/>
      <c r="B192" s="62"/>
      <c r="C192" s="61"/>
      <c r="D192" s="62"/>
      <c r="E192" s="52"/>
      <c r="F192" s="52"/>
      <c r="G192" s="52"/>
      <c r="H192" s="52"/>
    </row>
    <row r="193" spans="1:8" ht="15">
      <c r="A193" s="62"/>
      <c r="B193" s="62"/>
      <c r="C193" s="61"/>
      <c r="D193" s="62"/>
      <c r="E193" s="52"/>
      <c r="F193" s="52"/>
      <c r="G193" s="52"/>
      <c r="H193" s="52"/>
    </row>
    <row r="194" spans="1:8" ht="15">
      <c r="A194" s="62"/>
      <c r="B194" s="62"/>
      <c r="C194" s="61"/>
      <c r="D194" s="62"/>
      <c r="E194" s="52"/>
      <c r="F194" s="52"/>
      <c r="G194" s="52"/>
      <c r="H194" s="52"/>
    </row>
    <row r="195" spans="1:8" ht="15">
      <c r="A195" s="62"/>
      <c r="B195" s="62"/>
      <c r="C195" s="61"/>
      <c r="D195" s="62"/>
      <c r="E195" s="52"/>
      <c r="F195" s="52"/>
      <c r="G195" s="52"/>
      <c r="H195" s="52"/>
    </row>
    <row r="196" spans="1:8" ht="15">
      <c r="A196" s="62"/>
      <c r="B196" s="62"/>
      <c r="C196" s="61"/>
      <c r="D196" s="62"/>
      <c r="E196" s="52"/>
      <c r="F196" s="52"/>
      <c r="G196" s="52"/>
      <c r="H196" s="52"/>
    </row>
    <row r="197" spans="1:8" ht="15">
      <c r="A197" s="62"/>
      <c r="B197" s="62"/>
      <c r="C197" s="61"/>
      <c r="D197" s="62"/>
      <c r="E197" s="52"/>
      <c r="F197" s="52"/>
      <c r="G197" s="52"/>
      <c r="H197" s="52"/>
    </row>
    <row r="198" spans="1:8" ht="15">
      <c r="A198" s="62"/>
      <c r="B198" s="62"/>
      <c r="C198" s="61"/>
      <c r="D198" s="62"/>
      <c r="E198" s="52"/>
      <c r="F198" s="52"/>
      <c r="G198" s="52"/>
      <c r="H198" s="52"/>
    </row>
    <row r="199" spans="1:8" ht="15">
      <c r="A199" s="62"/>
      <c r="B199" s="62"/>
      <c r="C199" s="61"/>
      <c r="D199" s="62"/>
      <c r="E199" s="52"/>
      <c r="F199" s="52"/>
      <c r="G199" s="52"/>
      <c r="H199" s="52"/>
    </row>
    <row r="200" spans="1:8" ht="15">
      <c r="A200" s="62"/>
      <c r="B200" s="62"/>
      <c r="C200" s="61"/>
      <c r="D200" s="62"/>
      <c r="E200" s="52"/>
      <c r="F200" s="52"/>
      <c r="G200" s="52"/>
      <c r="H200" s="52"/>
    </row>
    <row r="201" spans="1:8" ht="15">
      <c r="A201" s="62"/>
      <c r="B201" s="62"/>
      <c r="C201" s="61"/>
      <c r="D201" s="62"/>
      <c r="E201" s="52"/>
      <c r="F201" s="52"/>
      <c r="G201" s="52"/>
      <c r="H201" s="52"/>
    </row>
    <row r="202" spans="1:8" ht="15">
      <c r="A202" s="62"/>
      <c r="B202" s="62"/>
      <c r="C202" s="61"/>
      <c r="D202" s="62"/>
      <c r="E202" s="52"/>
      <c r="F202" s="52"/>
      <c r="G202" s="52"/>
      <c r="H202" s="52"/>
    </row>
    <row r="203" spans="1:8" ht="15">
      <c r="A203" s="62"/>
      <c r="B203" s="62"/>
      <c r="C203" s="61"/>
      <c r="D203" s="62"/>
      <c r="E203" s="52"/>
      <c r="F203" s="52"/>
      <c r="G203" s="52"/>
      <c r="H203" s="52"/>
    </row>
    <row r="204" spans="1:8" ht="15">
      <c r="A204" s="62"/>
      <c r="B204" s="62"/>
      <c r="C204" s="61"/>
      <c r="D204" s="62"/>
      <c r="E204" s="52"/>
      <c r="F204" s="52"/>
      <c r="G204" s="52"/>
      <c r="H204" s="52"/>
    </row>
    <row r="205" spans="1:8" ht="15">
      <c r="A205" s="62"/>
      <c r="B205" s="62"/>
      <c r="C205" s="61"/>
      <c r="D205" s="62"/>
      <c r="E205" s="52"/>
      <c r="F205" s="52"/>
      <c r="G205" s="52"/>
      <c r="H205" s="52"/>
    </row>
    <row r="206" spans="1:8" ht="15">
      <c r="A206" s="62"/>
      <c r="B206" s="62"/>
      <c r="C206" s="61"/>
      <c r="D206" s="62"/>
      <c r="E206" s="52"/>
      <c r="F206" s="52"/>
      <c r="G206" s="52"/>
      <c r="H206" s="52"/>
    </row>
    <row r="207" spans="1:8" ht="15">
      <c r="A207" s="62"/>
      <c r="B207" s="62"/>
      <c r="C207" s="61"/>
      <c r="D207" s="62"/>
      <c r="E207" s="52"/>
      <c r="F207" s="52"/>
      <c r="G207" s="52"/>
      <c r="H207" s="52"/>
    </row>
    <row r="208" spans="1:8" ht="15">
      <c r="A208" s="62"/>
      <c r="B208" s="62"/>
      <c r="C208" s="61"/>
      <c r="D208" s="62"/>
      <c r="E208" s="52"/>
      <c r="F208" s="52"/>
      <c r="G208" s="52"/>
      <c r="H208" s="52"/>
    </row>
    <row r="209" spans="1:8" ht="15">
      <c r="A209" s="62"/>
      <c r="B209" s="62"/>
      <c r="C209" s="61"/>
      <c r="D209" s="62"/>
      <c r="E209" s="52"/>
      <c r="F209" s="52"/>
      <c r="G209" s="52"/>
      <c r="H209" s="52"/>
    </row>
    <row r="210" spans="1:8" ht="15">
      <c r="A210" s="62"/>
      <c r="B210" s="62"/>
      <c r="C210" s="61"/>
      <c r="D210" s="62"/>
      <c r="E210" s="52"/>
      <c r="F210" s="52"/>
      <c r="G210" s="52"/>
      <c r="H210" s="52"/>
    </row>
    <row r="211" spans="1:8" ht="15">
      <c r="A211" s="62"/>
      <c r="B211" s="62"/>
      <c r="C211" s="61"/>
      <c r="D211" s="62"/>
      <c r="E211" s="52"/>
      <c r="F211" s="52"/>
      <c r="G211" s="52"/>
      <c r="H211" s="52"/>
    </row>
    <row r="212" spans="1:8" ht="15">
      <c r="A212" s="62"/>
      <c r="B212" s="62"/>
      <c r="C212" s="61"/>
      <c r="D212" s="62"/>
      <c r="E212" s="52"/>
      <c r="F212" s="52"/>
      <c r="G212" s="52"/>
      <c r="H212" s="52"/>
    </row>
    <row r="213" spans="1:8" ht="15">
      <c r="A213" s="62"/>
      <c r="B213" s="62"/>
      <c r="C213" s="61"/>
      <c r="D213" s="62"/>
      <c r="E213" s="52"/>
      <c r="F213" s="52"/>
      <c r="G213" s="52"/>
      <c r="H213" s="52"/>
    </row>
    <row r="214" spans="1:8" ht="15">
      <c r="A214" s="62"/>
      <c r="B214" s="62"/>
      <c r="C214" s="64"/>
      <c r="D214" s="62"/>
      <c r="E214" s="52"/>
      <c r="F214" s="52"/>
      <c r="G214" s="52"/>
      <c r="H214" s="52"/>
    </row>
    <row r="215" spans="1:8" ht="15">
      <c r="A215" s="62"/>
      <c r="B215" s="62"/>
      <c r="C215" s="61"/>
      <c r="D215" s="62"/>
      <c r="E215" s="52"/>
      <c r="F215" s="52"/>
      <c r="G215" s="52"/>
      <c r="H215" s="52"/>
    </row>
    <row r="216" spans="1:8" ht="15">
      <c r="A216" s="62"/>
      <c r="B216" s="62"/>
      <c r="C216" s="61"/>
      <c r="D216" s="62"/>
      <c r="E216" s="52"/>
      <c r="F216" s="52"/>
      <c r="G216" s="52"/>
      <c r="H216" s="52"/>
    </row>
    <row r="217" spans="1:8" ht="15">
      <c r="A217" s="62"/>
      <c r="B217" s="62"/>
      <c r="C217" s="61"/>
      <c r="D217" s="62"/>
      <c r="E217" s="52"/>
      <c r="F217" s="52"/>
      <c r="G217" s="52"/>
      <c r="H217" s="52"/>
    </row>
    <row r="218" spans="1:8" ht="15">
      <c r="A218" s="62"/>
      <c r="B218" s="62"/>
      <c r="C218" s="61"/>
      <c r="D218" s="62"/>
      <c r="E218" s="52"/>
      <c r="F218" s="52"/>
      <c r="G218" s="52"/>
      <c r="H218" s="52"/>
    </row>
    <row r="219" spans="1:8" ht="15">
      <c r="A219" s="62"/>
      <c r="B219" s="62"/>
      <c r="C219" s="61"/>
      <c r="D219" s="62"/>
      <c r="E219" s="52"/>
      <c r="F219" s="52"/>
      <c r="G219" s="52"/>
      <c r="H219" s="52"/>
    </row>
    <row r="220" spans="1:8" ht="15">
      <c r="A220" s="62"/>
      <c r="B220" s="62"/>
      <c r="C220" s="61"/>
      <c r="D220" s="62"/>
      <c r="E220" s="52"/>
      <c r="F220" s="52"/>
      <c r="G220" s="52"/>
      <c r="H220" s="52"/>
    </row>
    <row r="221" spans="1:8" ht="15">
      <c r="A221" s="62"/>
      <c r="B221" s="62"/>
      <c r="C221" s="61"/>
      <c r="D221" s="62"/>
      <c r="E221" s="52"/>
      <c r="F221" s="52"/>
      <c r="G221" s="52"/>
      <c r="H221" s="52"/>
    </row>
    <row r="222" spans="1:8" ht="15">
      <c r="A222" s="62"/>
      <c r="B222" s="62"/>
      <c r="C222" s="61"/>
      <c r="D222" s="62"/>
      <c r="E222" s="52"/>
      <c r="F222" s="52"/>
      <c r="G222" s="52"/>
      <c r="H222" s="52"/>
    </row>
    <row r="223" spans="1:8" ht="15">
      <c r="A223" s="62"/>
      <c r="B223" s="62"/>
      <c r="C223" s="61"/>
      <c r="D223" s="62"/>
      <c r="E223" s="52"/>
      <c r="F223" s="52"/>
      <c r="G223" s="52"/>
      <c r="H223" s="52"/>
    </row>
    <row r="224" spans="1:8" ht="15">
      <c r="A224" s="62"/>
      <c r="B224" s="62"/>
      <c r="C224" s="61"/>
      <c r="D224" s="62"/>
      <c r="E224" s="52"/>
      <c r="F224" s="52"/>
      <c r="G224" s="52"/>
      <c r="H224" s="52"/>
    </row>
    <row r="225" spans="1:8" ht="15">
      <c r="A225" s="62"/>
      <c r="B225" s="62"/>
      <c r="C225" s="61"/>
      <c r="D225" s="62"/>
      <c r="E225" s="52"/>
      <c r="F225" s="52"/>
      <c r="G225" s="52"/>
      <c r="H225" s="52"/>
    </row>
    <row r="226" spans="1:8" ht="15">
      <c r="A226" s="62"/>
      <c r="B226" s="62"/>
      <c r="C226" s="61"/>
      <c r="D226" s="62"/>
      <c r="E226" s="52"/>
      <c r="F226" s="52"/>
      <c r="G226" s="52"/>
      <c r="H226" s="52"/>
    </row>
    <row r="227" spans="1:8" ht="15">
      <c r="A227" s="62"/>
      <c r="B227" s="62"/>
      <c r="C227" s="61"/>
      <c r="D227" s="62"/>
      <c r="E227" s="52"/>
      <c r="F227" s="52"/>
      <c r="G227" s="52"/>
      <c r="H227" s="52"/>
    </row>
    <row r="228" spans="1:8" ht="15">
      <c r="A228" s="62"/>
      <c r="B228" s="62"/>
      <c r="C228" s="61"/>
      <c r="D228" s="62"/>
      <c r="E228" s="52"/>
      <c r="F228" s="52"/>
      <c r="G228" s="52"/>
      <c r="H228" s="52"/>
    </row>
    <row r="229" spans="1:8" ht="15">
      <c r="A229" s="62"/>
      <c r="B229" s="62"/>
      <c r="C229" s="61"/>
      <c r="D229" s="62"/>
      <c r="E229" s="52"/>
      <c r="F229" s="52"/>
      <c r="G229" s="52"/>
      <c r="H229" s="52"/>
    </row>
    <row r="230" spans="1:8" ht="15">
      <c r="A230" s="62"/>
      <c r="B230" s="62"/>
      <c r="C230" s="61"/>
      <c r="D230" s="62"/>
      <c r="E230" s="52"/>
      <c r="F230" s="52"/>
      <c r="G230" s="52"/>
      <c r="H230" s="52"/>
    </row>
    <row r="231" spans="1:8" ht="15">
      <c r="A231" s="62"/>
      <c r="B231" s="62"/>
      <c r="C231" s="61"/>
      <c r="D231" s="62"/>
      <c r="E231" s="52"/>
      <c r="F231" s="52"/>
      <c r="G231" s="52"/>
      <c r="H231" s="52"/>
    </row>
    <row r="232" spans="1:8" ht="15">
      <c r="A232" s="62"/>
      <c r="B232" s="62"/>
      <c r="C232" s="61"/>
      <c r="D232" s="62"/>
      <c r="E232" s="52"/>
      <c r="F232" s="52"/>
      <c r="G232" s="52"/>
      <c r="H232" s="52"/>
    </row>
    <row r="233" spans="1:8" ht="15">
      <c r="A233" s="62"/>
      <c r="B233" s="62"/>
      <c r="C233" s="61"/>
      <c r="D233" s="62"/>
      <c r="E233" s="52"/>
      <c r="F233" s="52"/>
      <c r="G233" s="52"/>
      <c r="H233" s="52"/>
    </row>
    <row r="234" spans="1:8" ht="15">
      <c r="A234" s="62"/>
      <c r="B234" s="62"/>
      <c r="C234" s="61"/>
      <c r="D234" s="62"/>
      <c r="E234" s="52"/>
      <c r="F234" s="52"/>
      <c r="G234" s="52"/>
      <c r="H234" s="52"/>
    </row>
    <row r="235" spans="1:8" ht="15">
      <c r="A235" s="62"/>
      <c r="B235" s="62"/>
      <c r="C235" s="61"/>
      <c r="D235" s="62"/>
      <c r="E235" s="52"/>
      <c r="F235" s="52"/>
      <c r="G235" s="52"/>
      <c r="H235" s="52"/>
    </row>
    <row r="236" spans="1:8" ht="15">
      <c r="A236" s="62"/>
      <c r="B236" s="62"/>
      <c r="C236" s="61"/>
      <c r="D236" s="62"/>
      <c r="E236" s="52"/>
      <c r="F236" s="52"/>
      <c r="G236" s="52"/>
      <c r="H236" s="52"/>
    </row>
    <row r="237" spans="1:8" ht="15">
      <c r="A237" s="62"/>
      <c r="B237" s="62"/>
      <c r="C237" s="61"/>
      <c r="D237" s="62"/>
      <c r="E237" s="52"/>
      <c r="F237" s="52"/>
      <c r="G237" s="52"/>
      <c r="H237" s="52"/>
    </row>
    <row r="238" spans="1:8" ht="15">
      <c r="A238" s="62"/>
      <c r="B238" s="62"/>
      <c r="C238" s="61"/>
      <c r="D238" s="62"/>
      <c r="E238" s="52"/>
      <c r="F238" s="52"/>
      <c r="G238" s="52"/>
      <c r="H238" s="52"/>
    </row>
    <row r="239" spans="1:8" ht="15">
      <c r="A239" s="62"/>
      <c r="B239" s="62"/>
      <c r="C239" s="61"/>
      <c r="D239" s="62"/>
      <c r="E239" s="52"/>
      <c r="F239" s="52"/>
      <c r="G239" s="52"/>
      <c r="H239" s="52"/>
    </row>
    <row r="240" spans="1:8" ht="15">
      <c r="A240" s="62"/>
      <c r="B240" s="62"/>
      <c r="C240" s="64"/>
      <c r="D240" s="62"/>
      <c r="E240" s="52"/>
      <c r="F240" s="52"/>
      <c r="G240" s="52"/>
      <c r="H240" s="52"/>
    </row>
    <row r="241" spans="1:8" ht="15">
      <c r="A241" s="62"/>
      <c r="B241" s="62"/>
      <c r="C241" s="61"/>
      <c r="D241" s="62"/>
      <c r="E241" s="52"/>
      <c r="F241" s="52"/>
      <c r="G241" s="52"/>
      <c r="H241" s="52"/>
    </row>
    <row r="242" spans="1:8" ht="15">
      <c r="A242" s="62"/>
      <c r="B242" s="62"/>
      <c r="C242" s="64"/>
      <c r="D242" s="62"/>
      <c r="E242" s="52"/>
      <c r="F242" s="52"/>
      <c r="G242" s="52"/>
      <c r="H242" s="52"/>
    </row>
    <row r="243" spans="1:8" ht="15">
      <c r="A243" s="62"/>
      <c r="B243" s="62"/>
      <c r="C243" s="61"/>
      <c r="D243" s="62"/>
      <c r="E243" s="52"/>
      <c r="F243" s="52"/>
      <c r="G243" s="52"/>
      <c r="H243" s="52"/>
    </row>
    <row r="244" spans="1:8" ht="15">
      <c r="A244" s="62"/>
      <c r="B244" s="62"/>
      <c r="C244" s="61"/>
      <c r="D244" s="62"/>
      <c r="E244" s="52"/>
      <c r="F244" s="52"/>
      <c r="G244" s="52"/>
      <c r="H244" s="52"/>
    </row>
    <row r="245" spans="1:8" ht="15">
      <c r="A245" s="62"/>
      <c r="B245" s="62"/>
      <c r="C245" s="61"/>
      <c r="D245" s="62"/>
      <c r="E245" s="52"/>
      <c r="F245" s="52"/>
      <c r="G245" s="52"/>
      <c r="H245" s="52"/>
    </row>
    <row r="246" spans="1:8" ht="15">
      <c r="A246" s="62"/>
      <c r="B246" s="62"/>
      <c r="C246" s="61"/>
      <c r="D246" s="62"/>
      <c r="E246" s="52"/>
      <c r="F246" s="52"/>
      <c r="G246" s="52"/>
      <c r="H246" s="52"/>
    </row>
    <row r="247" spans="1:8" ht="15">
      <c r="A247" s="62"/>
      <c r="B247" s="62"/>
      <c r="C247" s="64"/>
      <c r="D247" s="62"/>
      <c r="E247" s="52"/>
      <c r="F247" s="52"/>
      <c r="G247" s="52"/>
      <c r="H247" s="52"/>
    </row>
    <row r="248" spans="1:8" ht="15">
      <c r="A248" s="62"/>
      <c r="B248" s="62"/>
      <c r="C248" s="61"/>
      <c r="D248" s="62"/>
      <c r="E248" s="52"/>
      <c r="F248" s="52"/>
      <c r="G248" s="52"/>
      <c r="H248" s="52"/>
    </row>
    <row r="249" spans="1:8" ht="15">
      <c r="A249" s="62"/>
      <c r="B249" s="62"/>
      <c r="C249" s="61"/>
      <c r="D249" s="62"/>
      <c r="E249" s="52"/>
      <c r="F249" s="52"/>
      <c r="G249" s="52"/>
      <c r="H249" s="52"/>
    </row>
    <row r="250" spans="1:8" ht="15">
      <c r="A250" s="62"/>
      <c r="B250" s="62"/>
      <c r="C250" s="61"/>
      <c r="D250" s="62"/>
      <c r="E250" s="52"/>
      <c r="F250" s="52"/>
      <c r="G250" s="52"/>
      <c r="H250" s="52"/>
    </row>
    <row r="251" spans="1:8" ht="15">
      <c r="A251" s="62"/>
      <c r="B251" s="62"/>
      <c r="C251" s="61"/>
      <c r="D251" s="62"/>
      <c r="E251" s="52"/>
      <c r="F251" s="52"/>
      <c r="G251" s="52"/>
      <c r="H251" s="52"/>
    </row>
    <row r="252" spans="1:8" ht="15">
      <c r="A252" s="62"/>
      <c r="B252" s="62"/>
      <c r="C252" s="61"/>
      <c r="D252" s="62"/>
      <c r="E252" s="52"/>
      <c r="F252" s="52"/>
      <c r="G252" s="52"/>
      <c r="H252" s="52"/>
    </row>
    <row r="253" spans="1:8" ht="15">
      <c r="A253" s="62"/>
      <c r="B253" s="62"/>
      <c r="C253" s="61"/>
      <c r="D253" s="62"/>
      <c r="E253" s="52"/>
      <c r="F253" s="52"/>
      <c r="G253" s="52"/>
      <c r="H253" s="52"/>
    </row>
    <row r="254" spans="1:8" ht="15">
      <c r="A254" s="62"/>
      <c r="B254" s="62"/>
      <c r="C254" s="61"/>
      <c r="D254" s="62"/>
      <c r="E254" s="52"/>
      <c r="F254" s="52"/>
      <c r="G254" s="52"/>
      <c r="H254" s="52"/>
    </row>
    <row r="255" spans="1:8" ht="15">
      <c r="A255" s="62"/>
      <c r="B255" s="62"/>
      <c r="C255" s="64"/>
      <c r="D255" s="62"/>
      <c r="E255" s="52"/>
      <c r="F255" s="52"/>
      <c r="G255" s="52"/>
      <c r="H255" s="52"/>
    </row>
    <row r="256" spans="1:8" ht="15">
      <c r="A256" s="62"/>
      <c r="B256" s="62"/>
      <c r="C256" s="61"/>
      <c r="D256" s="62"/>
      <c r="E256" s="52"/>
      <c r="F256" s="52"/>
      <c r="G256" s="52"/>
      <c r="H256" s="52"/>
    </row>
    <row r="257" spans="1:8" ht="15">
      <c r="A257" s="62"/>
      <c r="B257" s="62"/>
      <c r="C257" s="61"/>
      <c r="D257" s="62"/>
      <c r="E257" s="52"/>
      <c r="F257" s="52"/>
      <c r="G257" s="52"/>
      <c r="H257" s="52"/>
    </row>
    <row r="258" spans="1:8" ht="15">
      <c r="A258" s="62"/>
      <c r="B258" s="62"/>
      <c r="C258" s="61"/>
      <c r="D258" s="62"/>
      <c r="E258" s="52"/>
      <c r="F258" s="52"/>
      <c r="G258" s="52"/>
      <c r="H258" s="52"/>
    </row>
    <row r="259" spans="1:8" ht="15">
      <c r="A259" s="62"/>
      <c r="B259" s="62"/>
      <c r="C259" s="61"/>
      <c r="D259" s="62"/>
      <c r="E259" s="52"/>
      <c r="F259" s="52"/>
      <c r="G259" s="52"/>
      <c r="H259" s="52"/>
    </row>
    <row r="260" spans="1:8" ht="15">
      <c r="A260" s="62"/>
      <c r="B260" s="62"/>
      <c r="C260" s="61"/>
      <c r="D260" s="62"/>
      <c r="E260" s="52"/>
      <c r="F260" s="52"/>
      <c r="G260" s="52"/>
      <c r="H260" s="52"/>
    </row>
    <row r="261" spans="1:8" ht="15">
      <c r="A261" s="62"/>
      <c r="B261" s="62"/>
      <c r="C261" s="61"/>
      <c r="D261" s="62"/>
      <c r="E261" s="52"/>
      <c r="F261" s="52"/>
      <c r="G261" s="52"/>
      <c r="H261" s="52"/>
    </row>
    <row r="262" spans="1:8" ht="15">
      <c r="A262" s="62"/>
      <c r="B262" s="62"/>
      <c r="C262" s="61"/>
      <c r="D262" s="62"/>
      <c r="E262" s="52"/>
      <c r="F262" s="52"/>
      <c r="G262" s="52"/>
      <c r="H262" s="52"/>
    </row>
    <row r="263" spans="1:8" ht="15">
      <c r="A263" s="62"/>
      <c r="B263" s="62"/>
      <c r="C263" s="61"/>
      <c r="D263" s="62"/>
      <c r="E263" s="52"/>
      <c r="F263" s="52"/>
      <c r="G263" s="52"/>
      <c r="H263" s="52"/>
    </row>
    <row r="264" spans="1:8" ht="15">
      <c r="A264" s="62"/>
      <c r="B264" s="62"/>
      <c r="C264" s="64"/>
      <c r="D264" s="62"/>
      <c r="E264" s="52"/>
      <c r="F264" s="52"/>
      <c r="G264" s="52"/>
      <c r="H264" s="52"/>
    </row>
    <row r="265" spans="1:8" ht="15">
      <c r="A265" s="62"/>
      <c r="B265" s="62"/>
      <c r="C265" s="61"/>
      <c r="D265" s="62"/>
      <c r="E265" s="52"/>
      <c r="F265" s="52"/>
      <c r="G265" s="52"/>
      <c r="H265" s="52"/>
    </row>
    <row r="266" spans="1:8" ht="15">
      <c r="A266" s="62"/>
      <c r="B266" s="62"/>
      <c r="C266" s="61"/>
      <c r="D266" s="62"/>
      <c r="E266" s="52"/>
      <c r="F266" s="52"/>
      <c r="G266" s="52"/>
      <c r="H266" s="52"/>
    </row>
    <row r="267" spans="1:8" ht="15">
      <c r="A267" s="62"/>
      <c r="B267" s="62"/>
      <c r="C267" s="61"/>
      <c r="D267" s="62"/>
      <c r="E267" s="52"/>
      <c r="F267" s="52"/>
      <c r="G267" s="52"/>
      <c r="H267" s="52"/>
    </row>
    <row r="268" spans="1:8" ht="15">
      <c r="A268" s="62"/>
      <c r="B268" s="62"/>
      <c r="C268" s="64"/>
      <c r="D268" s="62"/>
      <c r="E268" s="52"/>
      <c r="F268" s="52"/>
      <c r="G268" s="52"/>
      <c r="H268" s="52"/>
    </row>
    <row r="269" spans="1:8" ht="15">
      <c r="A269" s="62"/>
      <c r="B269" s="62"/>
      <c r="C269" s="61"/>
      <c r="D269" s="62"/>
      <c r="E269" s="52"/>
      <c r="F269" s="52"/>
      <c r="G269" s="52"/>
      <c r="H269" s="52"/>
    </row>
    <row r="270" spans="1:8" ht="15">
      <c r="A270" s="62"/>
      <c r="B270" s="62"/>
      <c r="C270" s="61"/>
      <c r="D270" s="62"/>
      <c r="E270" s="52"/>
      <c r="F270" s="52"/>
      <c r="G270" s="52"/>
      <c r="H270" s="52"/>
    </row>
    <row r="271" spans="1:8" ht="15">
      <c r="A271" s="62"/>
      <c r="B271" s="62"/>
      <c r="C271" s="61"/>
      <c r="D271" s="62"/>
      <c r="E271" s="52"/>
      <c r="F271" s="52"/>
      <c r="G271" s="52"/>
      <c r="H271" s="52"/>
    </row>
    <row r="272" spans="1:8" ht="15">
      <c r="A272" s="62"/>
      <c r="B272" s="62"/>
      <c r="C272" s="61"/>
      <c r="D272" s="62"/>
      <c r="E272" s="52"/>
      <c r="F272" s="52"/>
      <c r="G272" s="52"/>
      <c r="H272" s="52"/>
    </row>
    <row r="273" spans="1:8" ht="15">
      <c r="A273" s="62"/>
      <c r="B273" s="62"/>
      <c r="C273" s="61"/>
      <c r="D273" s="62"/>
      <c r="E273" s="52"/>
      <c r="F273" s="52"/>
      <c r="G273" s="52"/>
      <c r="H273" s="52"/>
    </row>
    <row r="274" spans="1:8" ht="15">
      <c r="A274" s="62"/>
      <c r="B274" s="62"/>
      <c r="C274" s="64"/>
      <c r="D274" s="62"/>
      <c r="E274" s="52"/>
      <c r="F274" s="52"/>
      <c r="G274" s="52"/>
      <c r="H274" s="52"/>
    </row>
    <row r="275" spans="1:8" ht="15">
      <c r="A275" s="62"/>
      <c r="B275" s="62"/>
      <c r="C275" s="64"/>
      <c r="D275" s="62"/>
      <c r="E275" s="52"/>
      <c r="F275" s="52"/>
      <c r="G275" s="52"/>
      <c r="H275" s="52"/>
    </row>
    <row r="276" spans="1:8" ht="15">
      <c r="A276" s="62"/>
      <c r="B276" s="62"/>
      <c r="C276" s="61"/>
      <c r="D276" s="62"/>
      <c r="E276" s="52"/>
      <c r="F276" s="52"/>
      <c r="G276" s="52"/>
      <c r="H276" s="52"/>
    </row>
    <row r="277" spans="1:8" ht="15">
      <c r="A277" s="62"/>
      <c r="B277" s="62"/>
      <c r="C277" s="61"/>
      <c r="D277" s="62"/>
      <c r="E277" s="52"/>
      <c r="F277" s="52"/>
      <c r="G277" s="52"/>
      <c r="H277" s="52"/>
    </row>
    <row r="278" spans="1:8" ht="15">
      <c r="A278" s="62"/>
      <c r="B278" s="62"/>
      <c r="C278" s="61"/>
      <c r="D278" s="62"/>
      <c r="E278" s="52"/>
      <c r="F278" s="52"/>
      <c r="G278" s="52"/>
      <c r="H278" s="52"/>
    </row>
    <row r="279" spans="1:8" ht="15">
      <c r="A279" s="62"/>
      <c r="B279" s="62"/>
      <c r="C279" s="61"/>
      <c r="D279" s="62"/>
      <c r="E279" s="52"/>
      <c r="F279" s="52"/>
      <c r="G279" s="52"/>
      <c r="H279" s="52"/>
    </row>
    <row r="280" spans="1:8" ht="15">
      <c r="A280" s="62"/>
      <c r="B280" s="62"/>
      <c r="C280" s="61"/>
      <c r="D280" s="62"/>
      <c r="E280" s="52"/>
      <c r="F280" s="52"/>
      <c r="G280" s="52"/>
      <c r="H280" s="52"/>
    </row>
    <row r="281" spans="1:8" ht="15">
      <c r="A281" s="62"/>
      <c r="B281" s="62"/>
      <c r="C281" s="61"/>
      <c r="D281" s="62"/>
      <c r="E281" s="52"/>
      <c r="F281" s="52"/>
      <c r="G281" s="52"/>
      <c r="H281" s="52"/>
    </row>
    <row r="282" spans="1:8" ht="15">
      <c r="A282" s="62"/>
      <c r="B282" s="62"/>
      <c r="C282" s="61"/>
      <c r="D282" s="62"/>
      <c r="E282" s="52"/>
      <c r="F282" s="52"/>
      <c r="G282" s="52"/>
      <c r="H282" s="52"/>
    </row>
    <row r="283" spans="1:8" ht="15">
      <c r="A283" s="62"/>
      <c r="B283" s="62"/>
      <c r="C283" s="61"/>
      <c r="D283" s="62"/>
      <c r="E283" s="52"/>
      <c r="F283" s="52"/>
      <c r="G283" s="52"/>
      <c r="H283" s="52"/>
    </row>
    <row r="284" spans="1:8" ht="15">
      <c r="A284" s="62"/>
      <c r="B284" s="62"/>
      <c r="C284" s="61"/>
      <c r="D284" s="62"/>
      <c r="E284" s="52"/>
      <c r="F284" s="52"/>
      <c r="G284" s="52"/>
      <c r="H284" s="52"/>
    </row>
    <row r="285" spans="1:8" ht="15">
      <c r="A285" s="62"/>
      <c r="B285" s="62"/>
      <c r="C285" s="61"/>
      <c r="D285" s="62"/>
      <c r="E285" s="52"/>
      <c r="F285" s="52"/>
      <c r="G285" s="52"/>
      <c r="H285" s="52"/>
    </row>
    <row r="286" spans="1:8" ht="15">
      <c r="A286" s="62"/>
      <c r="B286" s="62"/>
      <c r="C286" s="61"/>
      <c r="D286" s="62"/>
      <c r="E286" s="52"/>
      <c r="F286" s="52"/>
      <c r="G286" s="52"/>
      <c r="H286" s="52"/>
    </row>
    <row r="287" spans="1:8" ht="15">
      <c r="A287" s="62"/>
      <c r="B287" s="62"/>
      <c r="C287" s="61"/>
      <c r="D287" s="62"/>
      <c r="E287" s="52"/>
      <c r="F287" s="52"/>
      <c r="G287" s="52"/>
      <c r="H287" s="52"/>
    </row>
    <row r="288" spans="1:8" ht="15">
      <c r="A288" s="62"/>
      <c r="B288" s="62"/>
      <c r="C288" s="61"/>
      <c r="D288" s="62"/>
      <c r="E288" s="52"/>
      <c r="F288" s="52"/>
      <c r="G288" s="52"/>
      <c r="H288" s="52"/>
    </row>
    <row r="289" spans="1:8" ht="15">
      <c r="A289" s="62"/>
      <c r="B289" s="62"/>
      <c r="C289" s="64"/>
      <c r="D289" s="62"/>
      <c r="E289" s="52"/>
      <c r="F289" s="52"/>
      <c r="G289" s="52"/>
      <c r="H289" s="52"/>
    </row>
    <row r="290" spans="1:8" ht="15">
      <c r="A290" s="62"/>
      <c r="B290" s="62"/>
      <c r="C290" s="61"/>
      <c r="D290" s="62"/>
      <c r="E290" s="52"/>
      <c r="F290" s="52"/>
      <c r="G290" s="52"/>
      <c r="H290" s="52"/>
    </row>
    <row r="291" spans="1:8" ht="15">
      <c r="A291" s="62"/>
      <c r="B291" s="62"/>
      <c r="C291" s="61"/>
      <c r="D291" s="62"/>
      <c r="E291" s="52"/>
      <c r="F291" s="52"/>
      <c r="G291" s="52"/>
      <c r="H291" s="52"/>
    </row>
    <row r="292" spans="1:8" ht="15">
      <c r="A292" s="62"/>
      <c r="B292" s="62"/>
      <c r="C292" s="61"/>
      <c r="D292" s="62"/>
      <c r="E292" s="52"/>
      <c r="F292" s="52"/>
      <c r="G292" s="52"/>
      <c r="H292" s="52"/>
    </row>
    <row r="293" spans="1:8" ht="15">
      <c r="A293" s="62"/>
      <c r="B293" s="62"/>
      <c r="C293" s="61"/>
      <c r="D293" s="62"/>
      <c r="E293" s="52"/>
      <c r="F293" s="52"/>
      <c r="G293" s="52"/>
      <c r="H293" s="52"/>
    </row>
    <row r="294" spans="1:8" ht="15">
      <c r="A294" s="62"/>
      <c r="B294" s="62"/>
      <c r="C294" s="61"/>
      <c r="D294" s="62"/>
      <c r="E294" s="52"/>
      <c r="F294" s="52"/>
      <c r="G294" s="52"/>
      <c r="H294" s="52"/>
    </row>
    <row r="295" spans="1:8" ht="15">
      <c r="A295" s="62"/>
      <c r="B295" s="62"/>
      <c r="C295" s="61"/>
      <c r="D295" s="62"/>
      <c r="E295" s="52"/>
      <c r="F295" s="52"/>
      <c r="G295" s="52"/>
      <c r="H295" s="52"/>
    </row>
    <row r="296" spans="1:8" ht="15">
      <c r="A296" s="62"/>
      <c r="B296" s="62"/>
      <c r="C296" s="61"/>
      <c r="D296" s="62"/>
      <c r="E296" s="52"/>
      <c r="F296" s="52"/>
      <c r="G296" s="52"/>
      <c r="H296" s="52"/>
    </row>
    <row r="297" spans="1:8" ht="15">
      <c r="A297" s="62"/>
      <c r="B297" s="62"/>
      <c r="C297" s="61"/>
      <c r="D297" s="62"/>
      <c r="E297" s="52"/>
      <c r="F297" s="52"/>
      <c r="G297" s="52"/>
      <c r="H297" s="52"/>
    </row>
    <row r="298" spans="1:8" ht="15">
      <c r="A298" s="62"/>
      <c r="B298" s="62"/>
      <c r="C298" s="64"/>
      <c r="D298" s="62"/>
      <c r="E298" s="52"/>
      <c r="F298" s="52"/>
      <c r="G298" s="52"/>
      <c r="H298" s="52"/>
    </row>
    <row r="299" spans="1:8" ht="15">
      <c r="A299" s="62"/>
      <c r="B299" s="62"/>
      <c r="C299" s="61"/>
      <c r="D299" s="62"/>
      <c r="E299" s="52"/>
      <c r="F299" s="52"/>
      <c r="G299" s="52"/>
      <c r="H299" s="52"/>
    </row>
    <row r="300" spans="1:8" ht="15">
      <c r="A300" s="62"/>
      <c r="B300" s="62"/>
      <c r="C300" s="61"/>
      <c r="D300" s="62"/>
      <c r="E300" s="52"/>
      <c r="F300" s="52"/>
      <c r="G300" s="52"/>
      <c r="H300" s="52"/>
    </row>
    <row r="301" spans="1:8" ht="15">
      <c r="A301" s="62"/>
      <c r="B301" s="62"/>
      <c r="C301" s="61"/>
      <c r="D301" s="62"/>
      <c r="E301" s="52"/>
      <c r="F301" s="52"/>
      <c r="G301" s="52"/>
      <c r="H301" s="52"/>
    </row>
    <row r="302" spans="1:8" ht="15">
      <c r="A302" s="62"/>
      <c r="B302" s="62"/>
      <c r="C302" s="61"/>
      <c r="D302" s="62"/>
      <c r="E302" s="52"/>
      <c r="F302" s="52"/>
      <c r="G302" s="52"/>
      <c r="H302" s="52"/>
    </row>
    <row r="303" spans="1:8" ht="15">
      <c r="A303" s="62"/>
      <c r="B303" s="62"/>
      <c r="C303" s="61"/>
      <c r="D303" s="62"/>
      <c r="E303" s="52"/>
      <c r="F303" s="52"/>
      <c r="G303" s="52"/>
      <c r="H303" s="52"/>
    </row>
    <row r="304" spans="1:8" ht="15">
      <c r="A304" s="62"/>
      <c r="B304" s="62"/>
      <c r="C304" s="61"/>
      <c r="D304" s="62"/>
      <c r="E304" s="52"/>
      <c r="F304" s="52"/>
      <c r="G304" s="52"/>
      <c r="H304" s="52"/>
    </row>
    <row r="305" spans="1:8" ht="15">
      <c r="A305" s="62"/>
      <c r="B305" s="62"/>
      <c r="C305" s="61"/>
      <c r="D305" s="62"/>
      <c r="E305" s="52"/>
      <c r="F305" s="52"/>
      <c r="G305" s="52"/>
      <c r="H305" s="52"/>
    </row>
    <row r="306" spans="1:8" ht="15">
      <c r="A306" s="62"/>
      <c r="B306" s="62"/>
      <c r="C306" s="61"/>
      <c r="D306" s="62"/>
      <c r="E306" s="52"/>
      <c r="F306" s="52"/>
      <c r="G306" s="52"/>
      <c r="H306" s="52"/>
    </row>
    <row r="307" spans="1:8" ht="15">
      <c r="A307" s="62"/>
      <c r="B307" s="62"/>
      <c r="C307" s="61"/>
      <c r="D307" s="62"/>
      <c r="E307" s="52"/>
      <c r="F307" s="52"/>
      <c r="G307" s="52"/>
      <c r="H307" s="52"/>
    </row>
    <row r="308" spans="1:8" ht="15">
      <c r="A308" s="62"/>
      <c r="B308" s="62"/>
      <c r="C308" s="61"/>
      <c r="D308" s="62"/>
      <c r="E308" s="52"/>
      <c r="F308" s="52"/>
      <c r="G308" s="52"/>
      <c r="H308" s="52"/>
    </row>
    <row r="309" spans="1:8" ht="15">
      <c r="A309" s="62"/>
      <c r="B309" s="62"/>
      <c r="C309" s="61"/>
      <c r="D309" s="62"/>
      <c r="E309" s="52"/>
      <c r="F309" s="52"/>
      <c r="G309" s="52"/>
      <c r="H309" s="52"/>
    </row>
    <row r="310" spans="1:8" ht="15">
      <c r="A310" s="62"/>
      <c r="B310" s="62"/>
      <c r="C310" s="61"/>
      <c r="D310" s="62"/>
      <c r="E310" s="52"/>
      <c r="F310" s="52"/>
      <c r="G310" s="52"/>
      <c r="H310" s="52"/>
    </row>
    <row r="311" spans="1:8" ht="15">
      <c r="A311" s="62"/>
      <c r="B311" s="62"/>
      <c r="C311" s="61"/>
      <c r="D311" s="62"/>
      <c r="E311" s="52"/>
      <c r="F311" s="52"/>
      <c r="G311" s="52"/>
      <c r="H311" s="52"/>
    </row>
    <row r="312" spans="1:8" ht="15">
      <c r="A312" s="62"/>
      <c r="B312" s="62"/>
      <c r="C312" s="61"/>
      <c r="D312" s="62"/>
      <c r="E312" s="52"/>
      <c r="F312" s="52"/>
      <c r="G312" s="52"/>
      <c r="H312" s="52"/>
    </row>
    <row r="313" spans="1:8" ht="15">
      <c r="A313" s="62"/>
      <c r="B313" s="62"/>
      <c r="C313" s="61"/>
      <c r="D313" s="62"/>
      <c r="E313" s="52"/>
      <c r="F313" s="52"/>
      <c r="G313" s="52"/>
      <c r="H313" s="52"/>
    </row>
    <row r="314" spans="1:8" ht="15">
      <c r="A314" s="62"/>
      <c r="B314" s="62"/>
      <c r="C314" s="61"/>
      <c r="D314" s="62"/>
      <c r="E314" s="52"/>
      <c r="F314" s="52"/>
      <c r="G314" s="52"/>
      <c r="H314" s="52"/>
    </row>
    <row r="315" spans="1:8" ht="15">
      <c r="A315" s="62"/>
      <c r="B315" s="62"/>
      <c r="C315" s="61"/>
      <c r="D315" s="62"/>
      <c r="E315" s="52"/>
      <c r="F315" s="52"/>
      <c r="G315" s="52"/>
      <c r="H315" s="52"/>
    </row>
    <row r="316" spans="1:8" ht="15">
      <c r="A316" s="62"/>
      <c r="B316" s="62"/>
      <c r="C316" s="64"/>
      <c r="D316" s="62"/>
      <c r="E316" s="52"/>
      <c r="F316" s="52"/>
      <c r="G316" s="52"/>
      <c r="H316" s="52"/>
    </row>
    <row r="317" spans="1:8" ht="15">
      <c r="A317" s="62"/>
      <c r="B317" s="62"/>
      <c r="C317" s="61"/>
      <c r="D317" s="62"/>
      <c r="E317" s="52"/>
      <c r="F317" s="52"/>
      <c r="G317" s="52"/>
      <c r="H317" s="52"/>
    </row>
    <row r="318" spans="1:8" ht="15">
      <c r="A318" s="62"/>
      <c r="B318" s="62"/>
      <c r="C318" s="61"/>
      <c r="D318" s="62"/>
      <c r="E318" s="52"/>
      <c r="F318" s="52"/>
      <c r="G318" s="52"/>
      <c r="H318" s="52"/>
    </row>
    <row r="319" spans="1:8" ht="15">
      <c r="A319" s="62"/>
      <c r="B319" s="62"/>
      <c r="C319" s="61"/>
      <c r="D319" s="62"/>
      <c r="E319" s="52"/>
      <c r="F319" s="52"/>
      <c r="G319" s="52"/>
      <c r="H319" s="52"/>
    </row>
    <row r="320" spans="1:8" ht="15">
      <c r="A320" s="62"/>
      <c r="B320" s="62"/>
      <c r="C320" s="61"/>
      <c r="D320" s="62"/>
      <c r="E320" s="52"/>
      <c r="F320" s="52"/>
      <c r="G320" s="52"/>
      <c r="H320" s="52"/>
    </row>
    <row r="321" spans="1:8" ht="15">
      <c r="A321" s="62"/>
      <c r="B321" s="62"/>
      <c r="C321" s="61"/>
      <c r="D321" s="62"/>
      <c r="E321" s="52"/>
      <c r="F321" s="52"/>
      <c r="G321" s="52"/>
      <c r="H321" s="52"/>
    </row>
    <row r="322" spans="1:8" ht="15">
      <c r="A322" s="62"/>
      <c r="B322" s="62"/>
      <c r="C322" s="61"/>
      <c r="D322" s="62"/>
      <c r="E322" s="52"/>
      <c r="F322" s="52"/>
      <c r="G322" s="52"/>
      <c r="H322" s="52"/>
    </row>
    <row r="323" spans="1:8" ht="15">
      <c r="A323" s="62"/>
      <c r="B323" s="62"/>
      <c r="C323" s="61"/>
      <c r="D323" s="62"/>
      <c r="E323" s="52"/>
      <c r="F323" s="52"/>
      <c r="G323" s="52"/>
      <c r="H323" s="52"/>
    </row>
    <row r="324" spans="1:8" ht="15">
      <c r="A324" s="62"/>
      <c r="B324" s="62"/>
      <c r="C324" s="61"/>
      <c r="D324" s="62"/>
      <c r="E324" s="52"/>
      <c r="F324" s="52"/>
      <c r="G324" s="52"/>
      <c r="H324" s="52"/>
    </row>
    <row r="325" spans="1:8" ht="15">
      <c r="A325" s="62"/>
      <c r="B325" s="62"/>
      <c r="C325" s="61"/>
      <c r="D325" s="62"/>
      <c r="E325" s="52"/>
      <c r="F325" s="52"/>
      <c r="G325" s="52"/>
      <c r="H325" s="52"/>
    </row>
    <row r="326" spans="1:8" ht="15">
      <c r="A326" s="62"/>
      <c r="B326" s="62"/>
      <c r="C326" s="61"/>
      <c r="D326" s="62"/>
      <c r="E326" s="52"/>
      <c r="F326" s="52"/>
      <c r="G326" s="52"/>
      <c r="H326" s="52"/>
    </row>
    <row r="327" spans="1:8" ht="15">
      <c r="A327" s="62"/>
      <c r="B327" s="62"/>
      <c r="C327" s="61"/>
      <c r="D327" s="62"/>
      <c r="E327" s="52"/>
      <c r="F327" s="52"/>
      <c r="G327" s="52"/>
      <c r="H327" s="52"/>
    </row>
    <row r="328" spans="1:8" ht="15">
      <c r="A328" s="62"/>
      <c r="B328" s="62"/>
      <c r="C328" s="61"/>
      <c r="D328" s="62"/>
      <c r="E328" s="52"/>
      <c r="F328" s="52"/>
      <c r="G328" s="52"/>
      <c r="H328" s="52"/>
    </row>
    <row r="329" spans="1:8" ht="15">
      <c r="A329" s="62"/>
      <c r="B329" s="62"/>
      <c r="C329" s="61"/>
      <c r="D329" s="62"/>
      <c r="E329" s="52"/>
      <c r="F329" s="52"/>
      <c r="G329" s="52"/>
      <c r="H329" s="52"/>
    </row>
    <row r="330" spans="1:8" ht="15">
      <c r="A330" s="62"/>
      <c r="B330" s="62"/>
      <c r="C330" s="61"/>
      <c r="D330" s="62"/>
      <c r="E330" s="52"/>
      <c r="F330" s="52"/>
      <c r="G330" s="52"/>
      <c r="H330" s="52"/>
    </row>
    <row r="331" spans="1:8" ht="15">
      <c r="A331" s="62"/>
      <c r="B331" s="62"/>
      <c r="C331" s="61"/>
      <c r="D331" s="62"/>
      <c r="E331" s="52"/>
      <c r="F331" s="52"/>
      <c r="G331" s="52"/>
      <c r="H331" s="52"/>
    </row>
    <row r="332" spans="1:8" ht="15">
      <c r="A332" s="62"/>
      <c r="B332" s="62"/>
      <c r="C332" s="64"/>
      <c r="D332" s="62"/>
      <c r="E332" s="52"/>
      <c r="F332" s="52"/>
      <c r="G332" s="52"/>
      <c r="H332" s="52"/>
    </row>
    <row r="333" spans="1:8" ht="15">
      <c r="A333" s="62"/>
      <c r="B333" s="62"/>
      <c r="C333" s="61"/>
      <c r="D333" s="62"/>
      <c r="E333" s="52"/>
      <c r="F333" s="52"/>
      <c r="G333" s="52"/>
      <c r="H333" s="52"/>
    </row>
    <row r="334" spans="1:8" ht="15">
      <c r="A334" s="62"/>
      <c r="B334" s="62"/>
      <c r="C334" s="61"/>
      <c r="D334" s="62"/>
      <c r="E334" s="52"/>
      <c r="F334" s="52"/>
      <c r="G334" s="52"/>
      <c r="H334" s="52"/>
    </row>
    <row r="335" spans="1:8" ht="15">
      <c r="A335" s="62"/>
      <c r="B335" s="62"/>
      <c r="C335" s="61"/>
      <c r="D335" s="62"/>
      <c r="E335" s="52"/>
      <c r="F335" s="52"/>
      <c r="G335" s="52"/>
      <c r="H335" s="52"/>
    </row>
    <row r="336" spans="1:8" ht="15">
      <c r="A336" s="62"/>
      <c r="B336" s="62"/>
      <c r="C336" s="61"/>
      <c r="D336" s="62"/>
      <c r="E336" s="52"/>
      <c r="F336" s="52"/>
      <c r="G336" s="52"/>
      <c r="H336" s="52"/>
    </row>
    <row r="337" spans="1:8" ht="15">
      <c r="A337" s="62"/>
      <c r="B337" s="62"/>
      <c r="C337" s="61"/>
      <c r="D337" s="62"/>
      <c r="E337" s="52"/>
      <c r="F337" s="52"/>
      <c r="G337" s="52"/>
      <c r="H337" s="52"/>
    </row>
    <row r="338" spans="1:8" ht="15">
      <c r="A338" s="62"/>
      <c r="B338" s="62"/>
      <c r="C338" s="61"/>
      <c r="D338" s="62"/>
      <c r="E338" s="52"/>
      <c r="F338" s="52"/>
      <c r="G338" s="52"/>
      <c r="H338" s="52"/>
    </row>
    <row r="339" spans="1:8" ht="15">
      <c r="A339" s="62"/>
      <c r="B339" s="62"/>
      <c r="C339" s="61"/>
      <c r="D339" s="62"/>
      <c r="E339" s="52"/>
      <c r="F339" s="52"/>
      <c r="G339" s="52"/>
      <c r="H339" s="52"/>
    </row>
    <row r="340" spans="1:8" ht="15">
      <c r="A340" s="62"/>
      <c r="B340" s="62"/>
      <c r="C340" s="61"/>
      <c r="D340" s="62"/>
      <c r="E340" s="52"/>
      <c r="F340" s="52"/>
      <c r="G340" s="52"/>
      <c r="H340" s="52"/>
    </row>
    <row r="341" spans="1:8" ht="15">
      <c r="A341" s="62"/>
      <c r="B341" s="62"/>
      <c r="C341" s="61"/>
      <c r="D341" s="62"/>
      <c r="E341" s="52"/>
      <c r="F341" s="52"/>
      <c r="G341" s="52"/>
      <c r="H341" s="52"/>
    </row>
    <row r="342" spans="1:8" ht="15">
      <c r="A342" s="62"/>
      <c r="B342" s="62"/>
      <c r="C342" s="61"/>
      <c r="D342" s="62"/>
      <c r="E342" s="52"/>
      <c r="F342" s="52"/>
      <c r="G342" s="52"/>
      <c r="H342" s="52"/>
    </row>
    <row r="343" spans="1:8" ht="15">
      <c r="A343" s="62"/>
      <c r="B343" s="62"/>
      <c r="C343" s="61"/>
      <c r="D343" s="62"/>
      <c r="E343" s="52"/>
      <c r="F343" s="52"/>
      <c r="G343" s="52"/>
      <c r="H343" s="52"/>
    </row>
    <row r="344" spans="1:8" ht="15">
      <c r="A344" s="62"/>
      <c r="B344" s="62"/>
      <c r="C344" s="61"/>
      <c r="D344" s="62"/>
      <c r="E344" s="52"/>
      <c r="F344" s="52"/>
      <c r="G344" s="52"/>
      <c r="H344" s="52"/>
    </row>
    <row r="345" spans="1:8" ht="15">
      <c r="A345" s="62"/>
      <c r="B345" s="62"/>
      <c r="C345" s="61"/>
      <c r="D345" s="62"/>
      <c r="E345" s="52"/>
      <c r="F345" s="52"/>
      <c r="G345" s="52"/>
      <c r="H345" s="52"/>
    </row>
    <row r="346" spans="1:8" ht="15">
      <c r="A346" s="62"/>
      <c r="B346" s="62"/>
      <c r="C346" s="61"/>
      <c r="D346" s="62"/>
      <c r="E346" s="52"/>
      <c r="F346" s="52"/>
      <c r="G346" s="52"/>
      <c r="H346" s="52"/>
    </row>
    <row r="347" spans="1:8" ht="15">
      <c r="A347" s="62"/>
      <c r="B347" s="62"/>
      <c r="C347" s="61"/>
      <c r="D347" s="62"/>
      <c r="E347" s="52"/>
      <c r="F347" s="52"/>
      <c r="G347" s="52"/>
      <c r="H347" s="52"/>
    </row>
    <row r="348" spans="1:8" ht="15">
      <c r="A348" s="62"/>
      <c r="B348" s="62"/>
      <c r="C348" s="64"/>
      <c r="D348" s="62"/>
      <c r="E348" s="52"/>
      <c r="F348" s="52"/>
      <c r="G348" s="52"/>
      <c r="H348" s="52"/>
    </row>
    <row r="349" spans="1:8" ht="15">
      <c r="A349" s="62"/>
      <c r="B349" s="62"/>
      <c r="C349" s="61"/>
      <c r="D349" s="62"/>
      <c r="E349" s="52"/>
      <c r="F349" s="52"/>
      <c r="G349" s="52"/>
      <c r="H349" s="52"/>
    </row>
    <row r="350" spans="1:8" ht="15">
      <c r="A350" s="62"/>
      <c r="B350" s="62"/>
      <c r="C350" s="64"/>
      <c r="D350" s="62"/>
      <c r="E350" s="52"/>
      <c r="F350" s="52"/>
      <c r="G350" s="52"/>
      <c r="H350" s="52"/>
    </row>
    <row r="351" spans="1:8" ht="15">
      <c r="A351" s="62"/>
      <c r="B351" s="62"/>
      <c r="C351" s="64"/>
      <c r="D351" s="62"/>
      <c r="E351" s="52"/>
      <c r="F351" s="52"/>
      <c r="G351" s="52"/>
      <c r="H351" s="52"/>
    </row>
    <row r="352" spans="1:8" ht="15">
      <c r="A352" s="62"/>
      <c r="B352" s="62"/>
      <c r="C352" s="61"/>
      <c r="D352" s="62"/>
      <c r="E352" s="52"/>
      <c r="F352" s="52"/>
      <c r="G352" s="52"/>
      <c r="H352" s="52"/>
    </row>
    <row r="353" spans="1:8" ht="15">
      <c r="A353" s="62"/>
      <c r="B353" s="62"/>
      <c r="C353" s="61"/>
      <c r="D353" s="62"/>
      <c r="E353" s="52"/>
      <c r="F353" s="52"/>
      <c r="G353" s="52"/>
      <c r="H353" s="52"/>
    </row>
    <row r="354" spans="1:8" ht="15">
      <c r="A354" s="62"/>
      <c r="B354" s="62"/>
      <c r="C354" s="61"/>
      <c r="D354" s="62"/>
      <c r="E354" s="52"/>
      <c r="F354" s="52"/>
      <c r="G354" s="52"/>
      <c r="H354" s="52"/>
    </row>
    <row r="355" spans="1:8" ht="15">
      <c r="A355" s="62"/>
      <c r="B355" s="62"/>
      <c r="C355" s="61"/>
      <c r="D355" s="62"/>
      <c r="E355" s="52"/>
      <c r="F355" s="52"/>
      <c r="G355" s="52"/>
      <c r="H355" s="52"/>
    </row>
    <row r="356" spans="1:8" ht="15">
      <c r="A356" s="62"/>
      <c r="B356" s="62"/>
      <c r="C356" s="61"/>
      <c r="D356" s="62"/>
      <c r="E356" s="52"/>
      <c r="F356" s="52"/>
      <c r="G356" s="52"/>
      <c r="H356" s="52"/>
    </row>
    <row r="357" spans="1:8" ht="15">
      <c r="A357" s="62"/>
      <c r="B357" s="62"/>
      <c r="C357" s="61"/>
      <c r="D357" s="62"/>
      <c r="E357" s="52"/>
      <c r="F357" s="52"/>
      <c r="G357" s="52"/>
      <c r="H357" s="52"/>
    </row>
    <row r="358" spans="1:8" ht="15">
      <c r="A358" s="62"/>
      <c r="B358" s="62"/>
      <c r="C358" s="61"/>
      <c r="D358" s="62"/>
      <c r="E358" s="52"/>
      <c r="F358" s="52"/>
      <c r="G358" s="52"/>
      <c r="H358" s="52"/>
    </row>
    <row r="359" spans="1:8" ht="15">
      <c r="A359" s="62"/>
      <c r="B359" s="62"/>
      <c r="C359" s="61"/>
      <c r="D359" s="62"/>
      <c r="E359" s="52"/>
      <c r="F359" s="52"/>
      <c r="G359" s="52"/>
      <c r="H359" s="52"/>
    </row>
    <row r="360" spans="1:8" ht="15">
      <c r="A360" s="62"/>
      <c r="B360" s="62"/>
      <c r="C360" s="61"/>
      <c r="D360" s="62"/>
      <c r="E360" s="52"/>
      <c r="F360" s="52"/>
      <c r="G360" s="52"/>
      <c r="H360" s="52"/>
    </row>
    <row r="361" spans="1:8" ht="15">
      <c r="A361" s="62"/>
      <c r="B361" s="62"/>
      <c r="C361" s="61"/>
      <c r="D361" s="62"/>
      <c r="E361" s="52"/>
      <c r="F361" s="52"/>
      <c r="G361" s="52"/>
      <c r="H361" s="52"/>
    </row>
    <row r="362" spans="1:8" ht="15">
      <c r="A362" s="62"/>
      <c r="B362" s="62"/>
      <c r="C362" s="61"/>
      <c r="D362" s="62"/>
      <c r="E362" s="52"/>
      <c r="F362" s="52"/>
      <c r="G362" s="52"/>
      <c r="H362" s="52"/>
    </row>
    <row r="363" spans="1:8" ht="15">
      <c r="A363" s="62"/>
      <c r="B363" s="62"/>
      <c r="C363" s="61"/>
      <c r="D363" s="62"/>
      <c r="E363" s="52"/>
      <c r="F363" s="52"/>
      <c r="G363" s="52"/>
      <c r="H363" s="52"/>
    </row>
    <row r="364" spans="1:8" ht="15">
      <c r="A364" s="62"/>
      <c r="B364" s="62"/>
      <c r="C364" s="61"/>
      <c r="D364" s="62"/>
      <c r="E364" s="52"/>
      <c r="F364" s="52"/>
      <c r="G364" s="52"/>
      <c r="H364" s="52"/>
    </row>
    <row r="365" spans="1:8" ht="15">
      <c r="A365" s="62"/>
      <c r="B365" s="62"/>
      <c r="C365" s="61"/>
      <c r="D365" s="62"/>
      <c r="E365" s="52"/>
      <c r="F365" s="52"/>
      <c r="G365" s="52"/>
      <c r="H365" s="52"/>
    </row>
    <row r="366" spans="1:8" ht="15">
      <c r="A366" s="62"/>
      <c r="B366" s="62"/>
      <c r="C366" s="61"/>
      <c r="D366" s="62"/>
      <c r="E366" s="52"/>
      <c r="F366" s="52"/>
      <c r="G366" s="52"/>
      <c r="H366" s="52"/>
    </row>
    <row r="367" spans="1:8" ht="15">
      <c r="A367" s="62"/>
      <c r="B367" s="62"/>
      <c r="C367" s="61"/>
      <c r="D367" s="62"/>
      <c r="E367" s="52"/>
      <c r="F367" s="52"/>
      <c r="G367" s="52"/>
      <c r="H367" s="52"/>
    </row>
    <row r="368" spans="1:8" ht="15">
      <c r="A368" s="62"/>
      <c r="B368" s="62"/>
      <c r="C368" s="61"/>
      <c r="D368" s="62"/>
      <c r="E368" s="52"/>
      <c r="F368" s="52"/>
      <c r="G368" s="52"/>
      <c r="H368" s="52"/>
    </row>
    <row r="369" spans="1:8" ht="15">
      <c r="A369" s="62"/>
      <c r="B369" s="62"/>
      <c r="C369" s="61"/>
      <c r="D369" s="62"/>
      <c r="E369" s="52"/>
      <c r="F369" s="52"/>
      <c r="G369" s="52"/>
      <c r="H369" s="52"/>
    </row>
    <row r="370" spans="1:8" ht="15">
      <c r="A370" s="62"/>
      <c r="B370" s="62"/>
      <c r="C370" s="61"/>
      <c r="D370" s="62"/>
      <c r="E370" s="52"/>
      <c r="F370" s="52"/>
      <c r="G370" s="52"/>
      <c r="H370" s="52"/>
    </row>
    <row r="371" spans="1:8" ht="15">
      <c r="A371" s="62"/>
      <c r="B371" s="62"/>
      <c r="C371" s="61"/>
      <c r="D371" s="62"/>
      <c r="E371" s="52"/>
      <c r="F371" s="52"/>
      <c r="G371" s="52"/>
      <c r="H371" s="52"/>
    </row>
    <row r="372" spans="1:8" ht="15">
      <c r="A372" s="62"/>
      <c r="B372" s="62"/>
      <c r="C372" s="64"/>
      <c r="D372" s="62"/>
      <c r="E372" s="52"/>
      <c r="F372" s="52"/>
      <c r="G372" s="52"/>
      <c r="H372" s="52"/>
    </row>
    <row r="373" spans="1:8" ht="15">
      <c r="A373" s="62"/>
      <c r="B373" s="62"/>
      <c r="C373" s="61"/>
      <c r="D373" s="62"/>
      <c r="E373" s="52"/>
      <c r="F373" s="52"/>
      <c r="G373" s="52"/>
      <c r="H373" s="52"/>
    </row>
    <row r="374" spans="1:8" ht="15">
      <c r="A374" s="62"/>
      <c r="B374" s="62"/>
      <c r="C374" s="61"/>
      <c r="D374" s="62"/>
      <c r="E374" s="52"/>
      <c r="F374" s="52"/>
      <c r="G374" s="52"/>
      <c r="H374" s="52"/>
    </row>
    <row r="375" spans="1:8" ht="15">
      <c r="A375" s="62"/>
      <c r="B375" s="62"/>
      <c r="C375" s="64"/>
      <c r="D375" s="62"/>
      <c r="E375" s="52"/>
      <c r="F375" s="52"/>
      <c r="G375" s="52"/>
      <c r="H375" s="52"/>
    </row>
    <row r="376" spans="1:8" ht="15">
      <c r="A376" s="62"/>
      <c r="B376" s="62"/>
      <c r="C376" s="64"/>
      <c r="D376" s="62"/>
      <c r="E376" s="52"/>
      <c r="F376" s="52"/>
      <c r="G376" s="52"/>
      <c r="H376" s="52"/>
    </row>
    <row r="377" spans="1:8" ht="15">
      <c r="A377" s="62"/>
      <c r="B377" s="62"/>
      <c r="C377" s="61"/>
      <c r="D377" s="62"/>
      <c r="E377" s="52"/>
      <c r="F377" s="52"/>
      <c r="G377" s="52"/>
      <c r="H377" s="52"/>
    </row>
    <row r="378" spans="1:8" ht="15">
      <c r="A378" s="62"/>
      <c r="B378" s="62"/>
      <c r="C378" s="61"/>
      <c r="D378" s="62"/>
      <c r="E378" s="52"/>
      <c r="F378" s="52"/>
      <c r="G378" s="52"/>
      <c r="H378" s="52"/>
    </row>
    <row r="379" spans="1:8" ht="15">
      <c r="A379" s="62"/>
      <c r="B379" s="62"/>
      <c r="C379" s="61"/>
      <c r="D379" s="62"/>
      <c r="E379" s="52"/>
      <c r="F379" s="52"/>
      <c r="G379" s="52"/>
      <c r="H379" s="52"/>
    </row>
    <row r="380" spans="1:8" ht="15">
      <c r="A380" s="62"/>
      <c r="B380" s="62"/>
      <c r="C380" s="64"/>
      <c r="D380" s="62"/>
      <c r="E380" s="52"/>
      <c r="F380" s="52"/>
      <c r="G380" s="52"/>
      <c r="H380" s="52"/>
    </row>
    <row r="381" spans="1:8" ht="15">
      <c r="A381" s="62"/>
      <c r="B381" s="62"/>
      <c r="C381" s="61"/>
      <c r="D381" s="62"/>
      <c r="E381" s="52"/>
      <c r="F381" s="52"/>
      <c r="G381" s="52"/>
      <c r="H381" s="52"/>
    </row>
    <row r="382" spans="1:8" ht="15">
      <c r="A382" s="62"/>
      <c r="B382" s="62"/>
      <c r="C382" s="61"/>
      <c r="D382" s="62"/>
      <c r="E382" s="52"/>
      <c r="F382" s="52"/>
      <c r="G382" s="52"/>
      <c r="H382" s="52"/>
    </row>
    <row r="383" spans="1:8" ht="15">
      <c r="A383" s="62"/>
      <c r="B383" s="62"/>
      <c r="C383" s="61"/>
      <c r="D383" s="62"/>
      <c r="E383" s="52"/>
      <c r="F383" s="52"/>
      <c r="G383" s="52"/>
      <c r="H383" s="52"/>
    </row>
    <row r="384" spans="1:8" ht="15">
      <c r="A384" s="62"/>
      <c r="B384" s="62"/>
      <c r="C384" s="61"/>
      <c r="D384" s="62"/>
      <c r="E384" s="52"/>
      <c r="F384" s="52"/>
      <c r="G384" s="52"/>
      <c r="H384" s="52"/>
    </row>
    <row r="385" spans="1:8" ht="15">
      <c r="A385" s="62"/>
      <c r="B385" s="62"/>
      <c r="C385" s="61"/>
      <c r="D385" s="62"/>
      <c r="E385" s="52"/>
      <c r="F385" s="52"/>
      <c r="G385" s="52"/>
      <c r="H385" s="52"/>
    </row>
    <row r="386" spans="1:8" ht="15">
      <c r="A386" s="62"/>
      <c r="B386" s="62"/>
      <c r="C386" s="61"/>
      <c r="D386" s="62"/>
      <c r="E386" s="52"/>
      <c r="F386" s="52"/>
      <c r="G386" s="52"/>
      <c r="H386" s="52"/>
    </row>
    <row r="387" spans="1:8" ht="15">
      <c r="A387" s="62"/>
      <c r="B387" s="62"/>
      <c r="C387" s="61"/>
      <c r="D387" s="62"/>
      <c r="E387" s="52"/>
      <c r="F387" s="52"/>
      <c r="G387" s="52"/>
      <c r="H387" s="52"/>
    </row>
    <row r="388" spans="1:8" ht="15">
      <c r="A388" s="62"/>
      <c r="B388" s="62"/>
      <c r="C388" s="61"/>
      <c r="D388" s="62"/>
      <c r="E388" s="52"/>
      <c r="F388" s="52"/>
      <c r="G388" s="52"/>
      <c r="H388" s="52"/>
    </row>
    <row r="389" spans="1:8" ht="15">
      <c r="A389" s="62"/>
      <c r="B389" s="62"/>
      <c r="C389" s="61"/>
      <c r="D389" s="62"/>
      <c r="E389" s="52"/>
      <c r="F389" s="52"/>
      <c r="G389" s="52"/>
      <c r="H389" s="52"/>
    </row>
    <row r="390" spans="1:8" ht="15">
      <c r="A390" s="62"/>
      <c r="B390" s="62"/>
      <c r="C390" s="61"/>
      <c r="D390" s="62"/>
      <c r="E390" s="52"/>
      <c r="F390" s="52"/>
      <c r="G390" s="52"/>
      <c r="H390" s="52"/>
    </row>
    <row r="391" spans="1:8" ht="15">
      <c r="A391" s="62"/>
      <c r="B391" s="62"/>
      <c r="C391" s="61"/>
      <c r="D391" s="62"/>
      <c r="E391" s="52"/>
      <c r="F391" s="52"/>
      <c r="G391" s="52"/>
      <c r="H391" s="52"/>
    </row>
    <row r="392" spans="1:8" ht="15">
      <c r="A392" s="62"/>
      <c r="B392" s="62"/>
      <c r="C392" s="61"/>
      <c r="D392" s="62"/>
      <c r="E392" s="52"/>
      <c r="F392" s="52"/>
      <c r="G392" s="52"/>
      <c r="H392" s="52"/>
    </row>
    <row r="393" spans="1:8" ht="15">
      <c r="A393" s="62"/>
      <c r="B393" s="62"/>
      <c r="C393" s="61"/>
      <c r="D393" s="62"/>
      <c r="E393" s="52"/>
      <c r="F393" s="52"/>
      <c r="G393" s="52"/>
      <c r="H393" s="52"/>
    </row>
    <row r="394" spans="1:8" ht="15">
      <c r="A394" s="62"/>
      <c r="B394" s="62"/>
      <c r="C394" s="61"/>
      <c r="D394" s="62"/>
      <c r="E394" s="52"/>
      <c r="F394" s="52"/>
      <c r="G394" s="52"/>
      <c r="H394" s="52"/>
    </row>
    <row r="395" spans="1:8" ht="15">
      <c r="A395" s="62"/>
      <c r="B395" s="62"/>
      <c r="C395" s="61"/>
      <c r="D395" s="62"/>
      <c r="E395" s="52"/>
      <c r="F395" s="52"/>
      <c r="G395" s="52"/>
      <c r="H395" s="52"/>
    </row>
    <row r="396" spans="1:8" ht="15">
      <c r="A396" s="62"/>
      <c r="B396" s="62"/>
      <c r="C396" s="61"/>
      <c r="D396" s="62"/>
      <c r="E396" s="52"/>
      <c r="F396" s="52"/>
      <c r="G396" s="52"/>
      <c r="H396" s="52"/>
    </row>
    <row r="397" spans="1:8" ht="15">
      <c r="A397" s="62"/>
      <c r="B397" s="62"/>
      <c r="C397" s="61"/>
      <c r="D397" s="62"/>
      <c r="E397" s="52"/>
      <c r="F397" s="52"/>
      <c r="G397" s="52"/>
      <c r="H397" s="52"/>
    </row>
    <row r="398" spans="1:8" ht="15">
      <c r="A398" s="62"/>
      <c r="B398" s="62"/>
      <c r="C398" s="61"/>
      <c r="D398" s="62"/>
      <c r="E398" s="52"/>
      <c r="F398" s="52"/>
      <c r="G398" s="52"/>
      <c r="H398" s="52"/>
    </row>
    <row r="399" spans="1:8" ht="15">
      <c r="A399" s="62"/>
      <c r="B399" s="62"/>
      <c r="C399" s="61"/>
      <c r="D399" s="62"/>
      <c r="E399" s="52"/>
      <c r="F399" s="52"/>
      <c r="G399" s="52"/>
      <c r="H399" s="52"/>
    </row>
    <row r="400" spans="1:8" ht="15">
      <c r="A400" s="62"/>
      <c r="B400" s="62"/>
      <c r="C400" s="61"/>
      <c r="D400" s="62"/>
      <c r="E400" s="52"/>
      <c r="F400" s="52"/>
      <c r="G400" s="52"/>
      <c r="H400" s="52"/>
    </row>
    <row r="401" spans="1:8" ht="15">
      <c r="A401" s="62"/>
      <c r="B401" s="62"/>
      <c r="C401" s="61"/>
      <c r="D401" s="62"/>
      <c r="E401" s="52"/>
      <c r="F401" s="52"/>
      <c r="G401" s="52"/>
      <c r="H401" s="52"/>
    </row>
    <row r="402" spans="1:8" ht="15">
      <c r="A402" s="62"/>
      <c r="B402" s="62"/>
      <c r="C402" s="61"/>
      <c r="D402" s="62"/>
      <c r="E402" s="52"/>
      <c r="F402" s="52"/>
      <c r="G402" s="52"/>
      <c r="H402" s="52"/>
    </row>
    <row r="403" spans="1:8" ht="15">
      <c r="A403" s="62"/>
      <c r="B403" s="62"/>
      <c r="C403" s="61"/>
      <c r="D403" s="62"/>
      <c r="E403" s="52"/>
      <c r="F403" s="52"/>
      <c r="G403" s="52"/>
      <c r="H403" s="52"/>
    </row>
    <row r="404" spans="1:8" ht="15">
      <c r="A404" s="62"/>
      <c r="B404" s="62"/>
      <c r="C404" s="61"/>
      <c r="D404" s="62"/>
      <c r="E404" s="52"/>
      <c r="F404" s="52"/>
      <c r="G404" s="52"/>
      <c r="H404" s="52"/>
    </row>
    <row r="405" spans="1:8" ht="15">
      <c r="A405" s="62"/>
      <c r="B405" s="62"/>
      <c r="C405" s="61"/>
      <c r="D405" s="62"/>
      <c r="E405" s="52"/>
      <c r="F405" s="52"/>
      <c r="G405" s="52"/>
      <c r="H405" s="52"/>
    </row>
    <row r="406" spans="1:8" ht="15">
      <c r="A406" s="62"/>
      <c r="B406" s="62"/>
      <c r="C406" s="61"/>
      <c r="D406" s="62"/>
      <c r="E406" s="52"/>
      <c r="F406" s="52"/>
      <c r="G406" s="52"/>
      <c r="H406" s="52"/>
    </row>
    <row r="407" spans="1:8" ht="15">
      <c r="A407" s="62"/>
      <c r="B407" s="62"/>
      <c r="C407" s="61"/>
      <c r="D407" s="62"/>
      <c r="E407" s="52"/>
      <c r="F407" s="52"/>
      <c r="G407" s="52"/>
      <c r="H407" s="52"/>
    </row>
    <row r="408" spans="1:8" ht="15">
      <c r="A408" s="62"/>
      <c r="B408" s="62"/>
      <c r="C408" s="61"/>
      <c r="D408" s="62"/>
      <c r="E408" s="52"/>
      <c r="F408" s="52"/>
      <c r="G408" s="52"/>
      <c r="H408" s="52"/>
    </row>
    <row r="409" spans="1:8" ht="15">
      <c r="A409" s="62"/>
      <c r="B409" s="62"/>
      <c r="C409" s="61"/>
      <c r="D409" s="62"/>
      <c r="E409" s="52"/>
      <c r="F409" s="52"/>
      <c r="G409" s="52"/>
      <c r="H409" s="52"/>
    </row>
    <row r="410" spans="1:8" ht="15">
      <c r="A410" s="62"/>
      <c r="B410" s="62"/>
      <c r="C410" s="61"/>
      <c r="D410" s="62"/>
      <c r="E410" s="52"/>
      <c r="F410" s="52"/>
      <c r="G410" s="52"/>
      <c r="H410" s="52"/>
    </row>
    <row r="411" spans="1:8" ht="15">
      <c r="A411" s="62"/>
      <c r="B411" s="62"/>
      <c r="C411" s="61"/>
      <c r="D411" s="62"/>
      <c r="E411" s="52"/>
      <c r="F411" s="52"/>
      <c r="G411" s="52"/>
      <c r="H411" s="52"/>
    </row>
    <row r="412" spans="1:8" ht="15">
      <c r="A412" s="62"/>
      <c r="B412" s="62"/>
      <c r="C412" s="61"/>
      <c r="D412" s="62"/>
      <c r="E412" s="52"/>
      <c r="F412" s="52"/>
      <c r="G412" s="52"/>
      <c r="H412" s="52"/>
    </row>
    <row r="413" spans="1:8" ht="15">
      <c r="A413" s="62"/>
      <c r="B413" s="62"/>
      <c r="C413" s="61"/>
      <c r="D413" s="62"/>
      <c r="E413" s="52"/>
      <c r="F413" s="52"/>
      <c r="G413" s="52"/>
      <c r="H413" s="52"/>
    </row>
    <row r="414" spans="1:8" ht="15">
      <c r="A414" s="62"/>
      <c r="B414" s="62"/>
      <c r="C414" s="61"/>
      <c r="D414" s="62"/>
      <c r="E414" s="52"/>
      <c r="F414" s="52"/>
      <c r="G414" s="52"/>
      <c r="H414" s="52"/>
    </row>
    <row r="415" spans="1:8" ht="15">
      <c r="A415" s="62"/>
      <c r="B415" s="62"/>
      <c r="C415" s="61"/>
      <c r="D415" s="62"/>
      <c r="E415" s="52"/>
      <c r="F415" s="52"/>
      <c r="G415" s="52"/>
      <c r="H415" s="52"/>
    </row>
    <row r="416" spans="1:8" ht="15">
      <c r="A416" s="62"/>
      <c r="B416" s="62"/>
      <c r="C416" s="61"/>
      <c r="D416" s="62"/>
      <c r="E416" s="52"/>
      <c r="F416" s="52"/>
      <c r="G416" s="52"/>
      <c r="H416" s="52"/>
    </row>
    <row r="417" spans="1:8" ht="15">
      <c r="A417" s="62"/>
      <c r="B417" s="62"/>
      <c r="C417" s="61"/>
      <c r="D417" s="62"/>
      <c r="E417" s="52"/>
      <c r="F417" s="52"/>
      <c r="G417" s="52"/>
      <c r="H417" s="52"/>
    </row>
    <row r="418" spans="1:8" ht="15">
      <c r="A418" s="62"/>
      <c r="B418" s="62"/>
      <c r="C418" s="61"/>
      <c r="D418" s="62"/>
      <c r="E418" s="52"/>
      <c r="F418" s="52"/>
      <c r="G418" s="52"/>
      <c r="H418" s="52"/>
    </row>
    <row r="419" spans="1:8" ht="15">
      <c r="A419" s="62"/>
      <c r="B419" s="62"/>
      <c r="C419" s="61"/>
      <c r="D419" s="62"/>
      <c r="E419" s="52"/>
      <c r="F419" s="52"/>
      <c r="G419" s="52"/>
      <c r="H419" s="52"/>
    </row>
    <row r="420" spans="1:8" ht="15">
      <c r="A420" s="62"/>
      <c r="B420" s="62"/>
      <c r="C420" s="61"/>
      <c r="D420" s="62"/>
      <c r="E420" s="52"/>
      <c r="F420" s="52"/>
      <c r="G420" s="52"/>
      <c r="H420" s="52"/>
    </row>
    <row r="421" spans="1:8" ht="15">
      <c r="A421" s="62"/>
      <c r="B421" s="62"/>
      <c r="C421" s="61"/>
      <c r="D421" s="62"/>
      <c r="E421" s="52"/>
      <c r="F421" s="52"/>
      <c r="G421" s="52"/>
      <c r="H421" s="52"/>
    </row>
    <row r="422" spans="1:8" ht="15">
      <c r="A422" s="62"/>
      <c r="B422" s="62"/>
      <c r="C422" s="61"/>
      <c r="D422" s="62"/>
      <c r="E422" s="52"/>
      <c r="F422" s="52"/>
      <c r="G422" s="52"/>
      <c r="H422" s="52"/>
    </row>
    <row r="423" spans="1:8" ht="15">
      <c r="A423" s="62"/>
      <c r="B423" s="62"/>
      <c r="C423" s="61"/>
      <c r="D423" s="62"/>
      <c r="E423" s="52"/>
      <c r="F423" s="52"/>
      <c r="G423" s="52"/>
      <c r="H423" s="52"/>
    </row>
    <row r="424" spans="1:8" ht="15">
      <c r="A424" s="62"/>
      <c r="B424" s="62"/>
      <c r="C424" s="61"/>
      <c r="D424" s="62"/>
      <c r="E424" s="52"/>
      <c r="F424" s="52"/>
      <c r="G424" s="52"/>
      <c r="H424" s="52"/>
    </row>
    <row r="425" spans="1:8" ht="15">
      <c r="A425" s="62"/>
      <c r="B425" s="62"/>
      <c r="C425" s="61"/>
      <c r="D425" s="62"/>
      <c r="E425" s="52"/>
      <c r="F425" s="52"/>
      <c r="G425" s="52"/>
      <c r="H425" s="52"/>
    </row>
    <row r="426" spans="1:8" ht="15">
      <c r="A426" s="62"/>
      <c r="B426" s="62"/>
      <c r="C426" s="61"/>
      <c r="D426" s="62"/>
      <c r="E426" s="52"/>
      <c r="F426" s="52"/>
      <c r="G426" s="52"/>
      <c r="H426" s="52"/>
    </row>
    <row r="427" spans="1:8" ht="15">
      <c r="A427" s="62"/>
      <c r="B427" s="62"/>
      <c r="C427" s="61"/>
      <c r="D427" s="62"/>
      <c r="E427" s="52"/>
      <c r="F427" s="52"/>
      <c r="G427" s="52"/>
      <c r="H427" s="52"/>
    </row>
    <row r="428" spans="1:8" ht="15">
      <c r="A428" s="62"/>
      <c r="B428" s="62"/>
      <c r="C428" s="61"/>
      <c r="D428" s="62"/>
      <c r="E428" s="52"/>
      <c r="F428" s="52"/>
      <c r="G428" s="52"/>
      <c r="H428" s="52"/>
    </row>
    <row r="429" spans="1:8" ht="15">
      <c r="A429" s="62"/>
      <c r="B429" s="62"/>
      <c r="C429" s="61"/>
      <c r="D429" s="62"/>
      <c r="E429" s="52"/>
      <c r="F429" s="52"/>
      <c r="G429" s="52"/>
      <c r="H429" s="52"/>
    </row>
    <row r="430" spans="1:8" ht="15">
      <c r="A430" s="62"/>
      <c r="B430" s="62"/>
      <c r="C430" s="61"/>
      <c r="D430" s="62"/>
      <c r="E430" s="52"/>
      <c r="F430" s="52"/>
      <c r="G430" s="52"/>
      <c r="H430" s="52"/>
    </row>
    <row r="431" spans="1:8" ht="15">
      <c r="A431" s="62"/>
      <c r="B431" s="62"/>
      <c r="C431" s="61"/>
      <c r="D431" s="62"/>
      <c r="E431" s="52"/>
      <c r="F431" s="52"/>
      <c r="G431" s="52"/>
      <c r="H431" s="52"/>
    </row>
    <row r="432" spans="1:8" ht="15">
      <c r="A432" s="62"/>
      <c r="B432" s="62"/>
      <c r="C432" s="64"/>
      <c r="D432" s="62"/>
      <c r="E432" s="52"/>
      <c r="F432" s="52"/>
      <c r="G432" s="52"/>
      <c r="H432" s="52"/>
    </row>
    <row r="433" spans="1:8" ht="15">
      <c r="A433" s="62"/>
      <c r="B433" s="62"/>
      <c r="C433" s="61"/>
      <c r="D433" s="62"/>
      <c r="E433" s="52"/>
      <c r="F433" s="52"/>
      <c r="G433" s="52"/>
      <c r="H433" s="52"/>
    </row>
    <row r="434" spans="1:8" ht="15">
      <c r="A434" s="62"/>
      <c r="B434" s="62"/>
      <c r="C434" s="61"/>
      <c r="D434" s="62"/>
      <c r="E434" s="52"/>
      <c r="F434" s="52"/>
      <c r="G434" s="52"/>
      <c r="H434" s="52"/>
    </row>
    <row r="435" spans="1:8" ht="15">
      <c r="A435" s="62"/>
      <c r="B435" s="62"/>
      <c r="C435" s="61"/>
      <c r="D435" s="62"/>
      <c r="E435" s="52"/>
      <c r="F435" s="52"/>
      <c r="G435" s="52"/>
      <c r="H435" s="52"/>
    </row>
    <row r="436" spans="1:8" ht="15">
      <c r="A436" s="62"/>
      <c r="B436" s="62"/>
      <c r="C436" s="61"/>
      <c r="D436" s="62"/>
      <c r="E436" s="52"/>
      <c r="F436" s="52"/>
      <c r="G436" s="52"/>
      <c r="H436" s="52"/>
    </row>
    <row r="437" spans="1:8" ht="15">
      <c r="A437" s="62"/>
      <c r="B437" s="62"/>
      <c r="C437" s="61"/>
      <c r="D437" s="62"/>
      <c r="E437" s="52"/>
      <c r="F437" s="52"/>
      <c r="G437" s="52"/>
      <c r="H437" s="52"/>
    </row>
    <row r="438" spans="1:8" ht="15">
      <c r="A438" s="62"/>
      <c r="B438" s="62"/>
      <c r="C438" s="61"/>
      <c r="D438" s="62"/>
      <c r="E438" s="52"/>
      <c r="F438" s="52"/>
      <c r="G438" s="52"/>
      <c r="H438" s="52"/>
    </row>
    <row r="439" spans="1:8" ht="15">
      <c r="A439" s="62"/>
      <c r="B439" s="62"/>
      <c r="C439" s="61"/>
      <c r="D439" s="62"/>
      <c r="E439" s="52"/>
      <c r="F439" s="52"/>
      <c r="G439" s="52"/>
      <c r="H439" s="52"/>
    </row>
    <row r="440" spans="1:8" ht="15">
      <c r="A440" s="62"/>
      <c r="B440" s="62"/>
      <c r="C440" s="61"/>
      <c r="D440" s="62"/>
      <c r="E440" s="52"/>
      <c r="F440" s="52"/>
      <c r="G440" s="52"/>
      <c r="H440" s="52"/>
    </row>
    <row r="441" spans="1:8" ht="15">
      <c r="A441" s="62"/>
      <c r="B441" s="62"/>
      <c r="C441" s="61"/>
      <c r="D441" s="62"/>
      <c r="E441" s="52"/>
      <c r="F441" s="52"/>
      <c r="G441" s="52"/>
      <c r="H441" s="52"/>
    </row>
    <row r="442" spans="1:8" ht="15">
      <c r="A442" s="62"/>
      <c r="B442" s="62"/>
      <c r="C442" s="61"/>
      <c r="D442" s="62"/>
      <c r="E442" s="52"/>
      <c r="F442" s="52"/>
      <c r="G442" s="52"/>
      <c r="H442" s="52"/>
    </row>
    <row r="443" spans="1:8" ht="15">
      <c r="A443" s="62"/>
      <c r="B443" s="62"/>
      <c r="C443" s="61"/>
      <c r="D443" s="62"/>
      <c r="E443" s="52"/>
      <c r="F443" s="52"/>
      <c r="G443" s="52"/>
      <c r="H443" s="52"/>
    </row>
    <row r="444" spans="1:8" ht="15">
      <c r="A444" s="62"/>
      <c r="B444" s="62"/>
      <c r="C444" s="61"/>
      <c r="D444" s="62"/>
      <c r="E444" s="52"/>
      <c r="F444" s="52"/>
      <c r="G444" s="52"/>
      <c r="H444" s="52"/>
    </row>
    <row r="445" spans="1:8" ht="15">
      <c r="A445" s="62"/>
      <c r="B445" s="62"/>
      <c r="C445" s="61"/>
      <c r="D445" s="62"/>
      <c r="E445" s="52"/>
      <c r="F445" s="52"/>
      <c r="G445" s="52"/>
      <c r="H445" s="52"/>
    </row>
    <row r="446" spans="1:8" ht="15">
      <c r="A446" s="62"/>
      <c r="B446" s="62"/>
      <c r="C446" s="61"/>
      <c r="D446" s="62"/>
      <c r="E446" s="52"/>
      <c r="F446" s="52"/>
      <c r="G446" s="52"/>
      <c r="H446" s="52"/>
    </row>
    <row r="447" spans="1:8" ht="15">
      <c r="A447" s="62"/>
      <c r="B447" s="62"/>
      <c r="C447" s="61"/>
      <c r="D447" s="62"/>
      <c r="E447" s="52"/>
      <c r="F447" s="52"/>
      <c r="G447" s="52"/>
      <c r="H447" s="52"/>
    </row>
    <row r="448" spans="1:8" ht="15">
      <c r="A448" s="62"/>
      <c r="B448" s="62"/>
      <c r="C448" s="61"/>
      <c r="D448" s="62"/>
      <c r="E448" s="52"/>
      <c r="F448" s="52"/>
      <c r="G448" s="52"/>
      <c r="H448" s="52"/>
    </row>
    <row r="449" spans="1:8" ht="15">
      <c r="A449" s="62"/>
      <c r="B449" s="62"/>
      <c r="C449" s="61"/>
      <c r="D449" s="62"/>
      <c r="E449" s="52"/>
      <c r="F449" s="52"/>
      <c r="G449" s="52"/>
      <c r="H449" s="52"/>
    </row>
    <row r="450" spans="1:8" ht="15">
      <c r="A450" s="62"/>
      <c r="B450" s="62"/>
      <c r="C450" s="61"/>
      <c r="D450" s="62"/>
      <c r="E450" s="52"/>
      <c r="F450" s="52"/>
      <c r="G450" s="52"/>
      <c r="H450" s="52"/>
    </row>
    <row r="451" spans="1:8" ht="15">
      <c r="A451" s="62"/>
      <c r="B451" s="62"/>
      <c r="C451" s="61"/>
      <c r="D451" s="62"/>
      <c r="E451" s="52"/>
      <c r="F451" s="52"/>
      <c r="G451" s="52"/>
      <c r="H451" s="52"/>
    </row>
    <row r="452" spans="1:8" ht="15">
      <c r="A452" s="62"/>
      <c r="B452" s="62"/>
      <c r="C452" s="61"/>
      <c r="D452" s="62"/>
      <c r="E452" s="52"/>
      <c r="F452" s="52"/>
      <c r="G452" s="52"/>
      <c r="H452" s="52"/>
    </row>
    <row r="453" spans="1:8" ht="15">
      <c r="A453" s="62"/>
      <c r="B453" s="62"/>
      <c r="C453" s="61"/>
      <c r="D453" s="62"/>
      <c r="E453" s="52"/>
      <c r="F453" s="52"/>
      <c r="G453" s="52"/>
      <c r="H453" s="52"/>
    </row>
    <row r="454" spans="1:8" ht="15">
      <c r="A454" s="62"/>
      <c r="B454" s="62"/>
      <c r="C454" s="61"/>
      <c r="D454" s="62"/>
      <c r="E454" s="52"/>
      <c r="F454" s="52"/>
      <c r="G454" s="52"/>
      <c r="H454" s="52"/>
    </row>
    <row r="455" spans="1:8" ht="15">
      <c r="A455" s="62"/>
      <c r="B455" s="62"/>
      <c r="C455" s="61"/>
      <c r="D455" s="62"/>
      <c r="E455" s="52"/>
      <c r="F455" s="52"/>
      <c r="G455" s="52"/>
      <c r="H455" s="52"/>
    </row>
    <row r="456" spans="1:8" ht="15">
      <c r="A456" s="62"/>
      <c r="B456" s="62"/>
      <c r="C456" s="61"/>
      <c r="D456" s="62"/>
      <c r="E456" s="52"/>
      <c r="F456" s="52"/>
      <c r="G456" s="52"/>
      <c r="H456" s="52"/>
    </row>
    <row r="457" spans="1:8" ht="15">
      <c r="A457" s="62"/>
      <c r="B457" s="62"/>
      <c r="C457" s="61"/>
      <c r="D457" s="62"/>
      <c r="E457" s="52"/>
      <c r="F457" s="52"/>
      <c r="G457" s="52"/>
      <c r="H457" s="52"/>
    </row>
    <row r="458" spans="1:8" ht="15">
      <c r="A458" s="62"/>
      <c r="B458" s="62"/>
      <c r="C458" s="61"/>
      <c r="D458" s="62"/>
      <c r="E458" s="52"/>
      <c r="F458" s="52"/>
      <c r="G458" s="52"/>
      <c r="H458" s="52"/>
    </row>
    <row r="459" spans="1:8" ht="15">
      <c r="A459" s="62"/>
      <c r="B459" s="62"/>
      <c r="C459" s="61"/>
      <c r="D459" s="62"/>
      <c r="E459" s="52"/>
      <c r="F459" s="52"/>
      <c r="G459" s="52"/>
      <c r="H459" s="52"/>
    </row>
    <row r="460" spans="1:8" ht="15">
      <c r="A460" s="62"/>
      <c r="B460" s="62"/>
      <c r="C460" s="61"/>
      <c r="D460" s="62"/>
      <c r="E460" s="52"/>
      <c r="F460" s="52"/>
      <c r="G460" s="52"/>
      <c r="H460" s="52"/>
    </row>
    <row r="461" spans="1:8" ht="15">
      <c r="A461" s="62"/>
      <c r="B461" s="62"/>
      <c r="C461" s="61"/>
      <c r="D461" s="62"/>
      <c r="E461" s="52"/>
      <c r="F461" s="52"/>
      <c r="G461" s="52"/>
      <c r="H461" s="52"/>
    </row>
    <row r="462" spans="1:8" ht="15">
      <c r="A462" s="62"/>
      <c r="B462" s="62"/>
      <c r="C462" s="61"/>
      <c r="D462" s="62"/>
      <c r="E462" s="52"/>
      <c r="F462" s="52"/>
      <c r="G462" s="52"/>
      <c r="H462" s="52"/>
    </row>
    <row r="463" spans="1:8" ht="15">
      <c r="A463" s="62"/>
      <c r="B463" s="62"/>
      <c r="C463" s="61"/>
      <c r="D463" s="62"/>
      <c r="E463" s="52"/>
      <c r="F463" s="52"/>
      <c r="G463" s="52"/>
      <c r="H463" s="52"/>
    </row>
    <row r="464" spans="1:8" ht="15">
      <c r="A464" s="62"/>
      <c r="B464" s="62"/>
      <c r="C464" s="61"/>
      <c r="D464" s="62"/>
      <c r="E464" s="52"/>
      <c r="F464" s="52"/>
      <c r="G464" s="52"/>
      <c r="H464" s="52"/>
    </row>
    <row r="465" spans="1:8" ht="15">
      <c r="A465" s="62"/>
      <c r="B465" s="62"/>
      <c r="C465" s="61"/>
      <c r="D465" s="62"/>
      <c r="E465" s="52"/>
      <c r="F465" s="52"/>
      <c r="G465" s="52"/>
      <c r="H465" s="52"/>
    </row>
    <row r="466" spans="1:8" ht="15">
      <c r="A466" s="62"/>
      <c r="B466" s="62"/>
      <c r="C466" s="61"/>
      <c r="D466" s="62"/>
      <c r="E466" s="52"/>
      <c r="F466" s="52"/>
      <c r="G466" s="52"/>
      <c r="H466" s="52"/>
    </row>
    <row r="467" spans="1:8" ht="15">
      <c r="A467" s="62"/>
      <c r="B467" s="62"/>
      <c r="C467" s="61"/>
      <c r="D467" s="62"/>
      <c r="E467" s="52"/>
      <c r="F467" s="52"/>
      <c r="G467" s="52"/>
      <c r="H467" s="52"/>
    </row>
    <row r="468" spans="1:8" ht="15">
      <c r="A468" s="62"/>
      <c r="B468" s="62"/>
      <c r="C468" s="61"/>
      <c r="D468" s="62"/>
      <c r="E468" s="52"/>
      <c r="F468" s="52"/>
      <c r="G468" s="52"/>
      <c r="H468" s="52"/>
    </row>
    <row r="469" spans="1:8" ht="15">
      <c r="A469" s="62"/>
      <c r="B469" s="62"/>
      <c r="C469" s="61"/>
      <c r="D469" s="62"/>
      <c r="E469" s="52"/>
      <c r="F469" s="52"/>
      <c r="G469" s="52"/>
      <c r="H469" s="52"/>
    </row>
    <row r="470" spans="1:8" ht="15">
      <c r="A470" s="62"/>
      <c r="B470" s="62"/>
      <c r="C470" s="61"/>
      <c r="D470" s="62"/>
      <c r="E470" s="52"/>
      <c r="F470" s="52"/>
      <c r="G470" s="52"/>
      <c r="H470" s="52"/>
    </row>
    <row r="471" spans="1:8" ht="15">
      <c r="A471" s="62"/>
      <c r="B471" s="62"/>
      <c r="C471" s="61"/>
      <c r="D471" s="62"/>
      <c r="E471" s="52"/>
      <c r="F471" s="52"/>
      <c r="G471" s="52"/>
      <c r="H471" s="52"/>
    </row>
    <row r="472" spans="1:8" ht="15">
      <c r="A472" s="62"/>
      <c r="B472" s="62"/>
      <c r="C472" s="61"/>
      <c r="D472" s="62"/>
      <c r="E472" s="52"/>
      <c r="F472" s="52"/>
      <c r="G472" s="52"/>
      <c r="H472" s="52"/>
    </row>
    <row r="473" spans="1:8" ht="15">
      <c r="A473" s="62"/>
      <c r="B473" s="62"/>
      <c r="C473" s="61"/>
      <c r="D473" s="62"/>
      <c r="E473" s="52"/>
      <c r="F473" s="52"/>
      <c r="G473" s="52"/>
      <c r="H473" s="52"/>
    </row>
    <row r="474" spans="1:8" ht="15">
      <c r="A474" s="62"/>
      <c r="B474" s="62"/>
      <c r="C474" s="61"/>
      <c r="D474" s="62"/>
      <c r="E474" s="52"/>
      <c r="F474" s="52"/>
      <c r="G474" s="52"/>
      <c r="H474" s="52"/>
    </row>
    <row r="475" spans="1:8" ht="15">
      <c r="A475" s="62"/>
      <c r="B475" s="62"/>
      <c r="C475" s="61"/>
      <c r="D475" s="62"/>
      <c r="E475" s="52"/>
      <c r="F475" s="52"/>
      <c r="G475" s="52"/>
      <c r="H475" s="52"/>
    </row>
    <row r="476" spans="1:8" ht="15">
      <c r="A476" s="62"/>
      <c r="B476" s="62"/>
      <c r="C476" s="61"/>
      <c r="D476" s="62"/>
      <c r="E476" s="52"/>
      <c r="F476" s="52"/>
      <c r="G476" s="52"/>
      <c r="H476" s="52"/>
    </row>
    <row r="477" spans="1:8" ht="15">
      <c r="A477" s="62"/>
      <c r="B477" s="62"/>
      <c r="C477" s="61"/>
      <c r="D477" s="62"/>
      <c r="E477" s="52"/>
      <c r="F477" s="52"/>
      <c r="G477" s="52"/>
      <c r="H477" s="52"/>
    </row>
    <row r="478" spans="1:8" ht="15">
      <c r="A478" s="62"/>
      <c r="B478" s="62"/>
      <c r="C478" s="61"/>
      <c r="D478" s="62"/>
      <c r="E478" s="52"/>
      <c r="F478" s="52"/>
      <c r="G478" s="52"/>
      <c r="H478" s="52"/>
    </row>
    <row r="479" spans="1:8" ht="15">
      <c r="A479" s="62"/>
      <c r="B479" s="62"/>
      <c r="C479" s="61"/>
      <c r="D479" s="62"/>
      <c r="E479" s="52"/>
      <c r="F479" s="52"/>
      <c r="G479" s="52"/>
      <c r="H479" s="52"/>
    </row>
    <row r="480" spans="1:8" ht="15">
      <c r="A480" s="62"/>
      <c r="B480" s="62"/>
      <c r="C480" s="64"/>
      <c r="D480" s="62"/>
      <c r="E480" s="52"/>
      <c r="F480" s="52"/>
      <c r="G480" s="52"/>
      <c r="H480" s="52"/>
    </row>
    <row r="481" spans="1:8" ht="15">
      <c r="A481" s="62"/>
      <c r="B481" s="62"/>
      <c r="C481" s="61"/>
      <c r="D481" s="62"/>
      <c r="E481" s="52"/>
      <c r="F481" s="52"/>
      <c r="G481" s="52"/>
      <c r="H481" s="52"/>
    </row>
    <row r="482" spans="1:8" ht="15">
      <c r="A482" s="62"/>
      <c r="B482" s="62"/>
      <c r="C482" s="61"/>
      <c r="D482" s="62"/>
      <c r="E482" s="52"/>
      <c r="F482" s="52"/>
      <c r="G482" s="52"/>
      <c r="H482" s="52"/>
    </row>
    <row r="483" spans="1:8" ht="15">
      <c r="A483" s="62"/>
      <c r="B483" s="62"/>
      <c r="C483" s="61"/>
      <c r="D483" s="62"/>
      <c r="E483" s="52"/>
      <c r="F483" s="52"/>
      <c r="G483" s="52"/>
      <c r="H483" s="52"/>
    </row>
    <row r="484" spans="1:8" ht="15">
      <c r="A484" s="62"/>
      <c r="B484" s="62"/>
      <c r="C484" s="61"/>
      <c r="D484" s="62"/>
      <c r="E484" s="52"/>
      <c r="F484" s="52"/>
      <c r="G484" s="52"/>
      <c r="H484" s="52"/>
    </row>
    <row r="485" spans="1:8" ht="15">
      <c r="A485" s="62"/>
      <c r="B485" s="62"/>
      <c r="C485" s="61"/>
      <c r="D485" s="62"/>
      <c r="E485" s="52"/>
      <c r="F485" s="52"/>
      <c r="G485" s="52"/>
      <c r="H485" s="52"/>
    </row>
    <row r="486" spans="1:8" ht="15">
      <c r="A486" s="62"/>
      <c r="B486" s="62"/>
      <c r="C486" s="61"/>
      <c r="D486" s="62"/>
      <c r="E486" s="52"/>
      <c r="F486" s="52"/>
      <c r="G486" s="52"/>
      <c r="H486" s="52"/>
    </row>
    <row r="487" spans="1:8" ht="15">
      <c r="A487" s="62"/>
      <c r="B487" s="62"/>
      <c r="C487" s="61"/>
      <c r="D487" s="62"/>
      <c r="E487" s="52"/>
      <c r="F487" s="52"/>
      <c r="G487" s="52"/>
      <c r="H487" s="52"/>
    </row>
    <row r="488" spans="1:8" ht="15">
      <c r="A488" s="62"/>
      <c r="B488" s="62"/>
      <c r="C488" s="61"/>
      <c r="D488" s="62"/>
      <c r="E488" s="52"/>
      <c r="F488" s="52"/>
      <c r="G488" s="52"/>
      <c r="H488" s="52"/>
    </row>
    <row r="489" spans="1:8" ht="15">
      <c r="A489" s="62"/>
      <c r="B489" s="62"/>
      <c r="C489" s="61"/>
      <c r="D489" s="62"/>
      <c r="E489" s="52"/>
      <c r="F489" s="52"/>
      <c r="G489" s="52"/>
      <c r="H489" s="52"/>
    </row>
    <row r="490" spans="1:8" ht="15">
      <c r="A490" s="62"/>
      <c r="B490" s="62"/>
      <c r="C490" s="61"/>
      <c r="D490" s="62"/>
      <c r="E490" s="52"/>
      <c r="F490" s="52"/>
      <c r="G490" s="52"/>
      <c r="H490" s="52"/>
    </row>
    <row r="491" spans="1:8" ht="15">
      <c r="A491" s="62"/>
      <c r="B491" s="62"/>
      <c r="C491" s="61"/>
      <c r="D491" s="62"/>
      <c r="E491" s="52"/>
      <c r="F491" s="52"/>
      <c r="G491" s="52"/>
      <c r="H491" s="52"/>
    </row>
    <row r="492" spans="1:8" ht="15">
      <c r="A492" s="62"/>
      <c r="B492" s="62"/>
      <c r="C492" s="61"/>
      <c r="D492" s="62"/>
      <c r="E492" s="52"/>
      <c r="F492" s="52"/>
      <c r="G492" s="52"/>
      <c r="H492" s="52"/>
    </row>
    <row r="493" spans="1:8" ht="15">
      <c r="A493" s="62"/>
      <c r="B493" s="62"/>
      <c r="C493" s="64"/>
      <c r="D493" s="62"/>
      <c r="E493" s="52"/>
      <c r="F493" s="52"/>
      <c r="G493" s="52"/>
      <c r="H493" s="52"/>
    </row>
    <row r="494" spans="1:8" ht="15">
      <c r="A494" s="62"/>
      <c r="B494" s="62"/>
      <c r="C494" s="64"/>
      <c r="D494" s="62"/>
      <c r="E494" s="52"/>
      <c r="F494" s="52"/>
      <c r="G494" s="52"/>
      <c r="H494" s="52"/>
    </row>
    <row r="495" spans="1:8" ht="15">
      <c r="A495" s="62"/>
      <c r="B495" s="62"/>
      <c r="C495" s="64"/>
      <c r="D495" s="62"/>
      <c r="E495" s="52"/>
      <c r="F495" s="52"/>
      <c r="G495" s="52"/>
      <c r="H495" s="52"/>
    </row>
    <row r="496" spans="1:8" ht="15">
      <c r="A496" s="62"/>
      <c r="B496" s="62"/>
      <c r="C496" s="64"/>
      <c r="D496" s="62"/>
      <c r="E496" s="52"/>
      <c r="F496" s="52"/>
      <c r="G496" s="52"/>
      <c r="H496" s="52"/>
    </row>
    <row r="497" spans="1:8" ht="15">
      <c r="A497" s="62"/>
      <c r="B497" s="62"/>
      <c r="C497" s="61"/>
      <c r="D497" s="62"/>
      <c r="E497" s="52"/>
      <c r="F497" s="52"/>
      <c r="G497" s="52"/>
      <c r="H497" s="52"/>
    </row>
    <row r="498" spans="1:8" ht="15">
      <c r="A498" s="62"/>
      <c r="B498" s="62"/>
      <c r="C498" s="61"/>
      <c r="D498" s="62"/>
      <c r="E498" s="52"/>
      <c r="F498" s="52"/>
      <c r="G498" s="52"/>
      <c r="H498" s="52"/>
    </row>
    <row r="499" spans="1:8" ht="15">
      <c r="A499" s="62"/>
      <c r="B499" s="62"/>
      <c r="C499" s="61"/>
      <c r="D499" s="62"/>
      <c r="E499" s="52"/>
      <c r="F499" s="52"/>
      <c r="G499" s="52"/>
      <c r="H499" s="52"/>
    </row>
    <row r="500" spans="1:8" ht="15">
      <c r="A500" s="62"/>
      <c r="B500" s="62"/>
      <c r="C500" s="61"/>
      <c r="D500" s="62"/>
      <c r="E500" s="52"/>
      <c r="F500" s="52"/>
      <c r="G500" s="52"/>
      <c r="H500" s="52"/>
    </row>
    <row r="501" spans="1:8" ht="15">
      <c r="A501" s="62"/>
      <c r="B501" s="62"/>
      <c r="C501" s="61"/>
      <c r="D501" s="62"/>
      <c r="E501" s="52"/>
      <c r="F501" s="52"/>
      <c r="G501" s="52"/>
      <c r="H501" s="52"/>
    </row>
    <row r="502" spans="1:8" ht="15">
      <c r="A502" s="62"/>
      <c r="B502" s="62"/>
      <c r="C502" s="61"/>
      <c r="D502" s="62"/>
      <c r="E502" s="52"/>
      <c r="F502" s="52"/>
      <c r="G502" s="52"/>
      <c r="H502" s="52"/>
    </row>
    <row r="503" spans="1:8" ht="15">
      <c r="A503" s="62"/>
      <c r="B503" s="62"/>
      <c r="C503" s="61"/>
      <c r="D503" s="62"/>
      <c r="E503" s="52"/>
      <c r="F503" s="52"/>
      <c r="G503" s="52"/>
      <c r="H503" s="52"/>
    </row>
    <row r="504" spans="1:8" ht="15">
      <c r="A504" s="62"/>
      <c r="B504" s="62"/>
      <c r="C504" s="61"/>
      <c r="D504" s="62"/>
      <c r="E504" s="52"/>
      <c r="F504" s="52"/>
      <c r="G504" s="52"/>
      <c r="H504" s="52"/>
    </row>
    <row r="505" spans="1:8" ht="15">
      <c r="A505" s="62"/>
      <c r="B505" s="62"/>
      <c r="C505" s="61"/>
      <c r="D505" s="62"/>
      <c r="E505" s="52"/>
      <c r="F505" s="52"/>
      <c r="G505" s="52"/>
      <c r="H505" s="52"/>
    </row>
    <row r="506" spans="1:8" ht="15">
      <c r="A506" s="62"/>
      <c r="B506" s="62"/>
      <c r="C506" s="64"/>
      <c r="D506" s="62"/>
      <c r="E506" s="52"/>
      <c r="F506" s="52"/>
      <c r="G506" s="52"/>
      <c r="H506" s="52"/>
    </row>
    <row r="507" spans="1:8" ht="15">
      <c r="A507" s="62"/>
      <c r="B507" s="62"/>
      <c r="C507" s="61"/>
      <c r="D507" s="62"/>
      <c r="E507" s="52"/>
      <c r="F507" s="52"/>
      <c r="G507" s="52"/>
      <c r="H507" s="52"/>
    </row>
    <row r="508" spans="1:8" ht="15">
      <c r="A508" s="62"/>
      <c r="B508" s="62"/>
      <c r="C508" s="61"/>
      <c r="D508" s="62"/>
      <c r="E508" s="52"/>
      <c r="F508" s="52"/>
      <c r="G508" s="52"/>
      <c r="H508" s="52"/>
    </row>
    <row r="509" spans="1:8" ht="15">
      <c r="A509" s="62"/>
      <c r="B509" s="62"/>
      <c r="C509" s="64"/>
      <c r="D509" s="62"/>
      <c r="E509" s="52"/>
      <c r="F509" s="52"/>
      <c r="G509" s="52"/>
      <c r="H509" s="52"/>
    </row>
    <row r="510" spans="1:8" ht="15">
      <c r="A510" s="62"/>
      <c r="B510" s="62"/>
      <c r="C510" s="61"/>
      <c r="D510" s="62"/>
      <c r="E510" s="52"/>
      <c r="F510" s="52"/>
      <c r="G510" s="52"/>
      <c r="H510" s="52"/>
    </row>
    <row r="511" spans="1:8" ht="15">
      <c r="A511" s="62"/>
      <c r="B511" s="62"/>
      <c r="C511" s="61"/>
      <c r="D511" s="62"/>
      <c r="E511" s="52"/>
      <c r="F511" s="52"/>
      <c r="G511" s="52"/>
      <c r="H511" s="52"/>
    </row>
    <row r="512" spans="1:8" ht="15">
      <c r="A512" s="62"/>
      <c r="B512" s="62"/>
      <c r="C512" s="61"/>
      <c r="D512" s="62"/>
      <c r="E512" s="52"/>
      <c r="F512" s="52"/>
      <c r="G512" s="52"/>
      <c r="H512" s="52"/>
    </row>
    <row r="513" spans="1:8" ht="15">
      <c r="A513" s="62"/>
      <c r="B513" s="62"/>
      <c r="C513" s="61"/>
      <c r="D513" s="62"/>
      <c r="E513" s="52"/>
      <c r="F513" s="52"/>
      <c r="G513" s="52"/>
      <c r="H513" s="52"/>
    </row>
    <row r="514" spans="1:8" ht="15">
      <c r="A514" s="62"/>
      <c r="B514" s="62"/>
      <c r="C514" s="61"/>
      <c r="D514" s="62"/>
      <c r="E514" s="52"/>
      <c r="F514" s="52"/>
      <c r="G514" s="52"/>
      <c r="H514" s="52"/>
    </row>
    <row r="515" spans="1:8" ht="15">
      <c r="A515" s="62"/>
      <c r="B515" s="62"/>
      <c r="C515" s="61"/>
      <c r="D515" s="62"/>
      <c r="E515" s="52"/>
      <c r="F515" s="52"/>
      <c r="G515" s="52"/>
      <c r="H515" s="52"/>
    </row>
    <row r="516" spans="1:8" ht="15">
      <c r="A516" s="62"/>
      <c r="B516" s="62"/>
      <c r="C516" s="61"/>
      <c r="D516" s="62"/>
      <c r="E516" s="52"/>
      <c r="F516" s="52"/>
      <c r="G516" s="52"/>
      <c r="H516" s="52"/>
    </row>
    <row r="517" spans="1:8" ht="15">
      <c r="A517" s="62"/>
      <c r="B517" s="62"/>
      <c r="C517" s="61"/>
      <c r="D517" s="62"/>
      <c r="E517" s="52"/>
      <c r="F517" s="52"/>
      <c r="G517" s="52"/>
      <c r="H517" s="52"/>
    </row>
    <row r="518" spans="1:8" ht="15">
      <c r="A518" s="62"/>
      <c r="B518" s="62"/>
      <c r="C518" s="61"/>
      <c r="D518" s="62"/>
      <c r="E518" s="52"/>
      <c r="F518" s="52"/>
      <c r="G518" s="52"/>
      <c r="H518" s="52"/>
    </row>
    <row r="519" spans="1:8" ht="15">
      <c r="A519" s="62"/>
      <c r="B519" s="62"/>
      <c r="C519" s="61"/>
      <c r="D519" s="62"/>
      <c r="E519" s="52"/>
      <c r="F519" s="52"/>
      <c r="G519" s="52"/>
      <c r="H519" s="52"/>
    </row>
    <row r="520" spans="1:8" ht="15">
      <c r="A520" s="62"/>
      <c r="B520" s="62"/>
      <c r="C520" s="61"/>
      <c r="D520" s="62"/>
      <c r="E520" s="52"/>
      <c r="F520" s="52"/>
      <c r="G520" s="52"/>
      <c r="H520" s="52"/>
    </row>
    <row r="521" spans="1:8" ht="15">
      <c r="A521" s="62"/>
      <c r="B521" s="62"/>
      <c r="C521" s="61"/>
      <c r="D521" s="62"/>
      <c r="E521" s="52"/>
      <c r="F521" s="52"/>
      <c r="G521" s="52"/>
      <c r="H521" s="52"/>
    </row>
    <row r="522" spans="1:8" ht="15">
      <c r="A522" s="62"/>
      <c r="B522" s="62"/>
      <c r="C522" s="64"/>
      <c r="D522" s="62"/>
      <c r="E522" s="52"/>
      <c r="F522" s="52"/>
      <c r="G522" s="52"/>
      <c r="H522" s="52"/>
    </row>
    <row r="523" spans="1:8" ht="15">
      <c r="A523" s="62"/>
      <c r="B523" s="62"/>
      <c r="C523" s="61"/>
      <c r="D523" s="62"/>
      <c r="E523" s="52"/>
      <c r="F523" s="52"/>
      <c r="G523" s="52"/>
      <c r="H523" s="52"/>
    </row>
    <row r="524" spans="1:8" ht="15">
      <c r="A524" s="62"/>
      <c r="B524" s="62"/>
      <c r="C524" s="61"/>
      <c r="D524" s="62"/>
      <c r="E524" s="52"/>
      <c r="F524" s="52"/>
      <c r="G524" s="52"/>
      <c r="H524" s="52"/>
    </row>
    <row r="525" spans="1:8" ht="15">
      <c r="A525" s="62"/>
      <c r="B525" s="62"/>
      <c r="C525" s="64"/>
      <c r="D525" s="62"/>
      <c r="E525" s="52"/>
      <c r="F525" s="52"/>
      <c r="G525" s="52"/>
      <c r="H525" s="52"/>
    </row>
    <row r="526" spans="1:8" ht="15">
      <c r="A526" s="62"/>
      <c r="B526" s="62"/>
      <c r="C526" s="61"/>
      <c r="D526" s="62"/>
      <c r="E526" s="52"/>
      <c r="F526" s="52"/>
      <c r="G526" s="52"/>
      <c r="H526" s="52"/>
    </row>
    <row r="527" spans="1:8" ht="15">
      <c r="A527" s="62"/>
      <c r="B527" s="62"/>
      <c r="C527" s="61"/>
      <c r="D527" s="62"/>
      <c r="E527" s="52"/>
      <c r="F527" s="52"/>
      <c r="G527" s="52"/>
      <c r="H527" s="52"/>
    </row>
    <row r="528" spans="1:8" ht="15">
      <c r="A528" s="62"/>
      <c r="B528" s="62"/>
      <c r="C528" s="61"/>
      <c r="D528" s="62"/>
      <c r="E528" s="52"/>
      <c r="F528" s="52"/>
      <c r="G528" s="52"/>
      <c r="H528" s="52"/>
    </row>
    <row r="529" spans="1:8" ht="15">
      <c r="A529" s="62"/>
      <c r="B529" s="62"/>
      <c r="C529" s="61"/>
      <c r="D529" s="62"/>
      <c r="E529" s="52"/>
      <c r="F529" s="52"/>
      <c r="G529" s="52"/>
      <c r="H529" s="52"/>
    </row>
    <row r="530" spans="1:8" ht="15">
      <c r="A530" s="62"/>
      <c r="B530" s="62"/>
      <c r="C530" s="61"/>
      <c r="D530" s="62"/>
      <c r="E530" s="52"/>
      <c r="F530" s="52"/>
      <c r="G530" s="52"/>
      <c r="H530" s="52"/>
    </row>
    <row r="531" spans="1:8" ht="15">
      <c r="A531" s="62"/>
      <c r="B531" s="62"/>
      <c r="C531" s="61"/>
      <c r="D531" s="62"/>
      <c r="E531" s="52"/>
      <c r="F531" s="52"/>
      <c r="G531" s="52"/>
      <c r="H531" s="52"/>
    </row>
    <row r="532" spans="1:8" ht="15">
      <c r="A532" s="62"/>
      <c r="B532" s="62"/>
      <c r="C532" s="61"/>
      <c r="D532" s="62"/>
      <c r="E532" s="52"/>
      <c r="F532" s="52"/>
      <c r="G532" s="52"/>
      <c r="H532" s="52"/>
    </row>
    <row r="533" spans="1:8" ht="15">
      <c r="A533" s="62"/>
      <c r="B533" s="62"/>
      <c r="C533" s="61"/>
      <c r="D533" s="62"/>
      <c r="E533" s="52"/>
      <c r="F533" s="52"/>
      <c r="G533" s="52"/>
      <c r="H533" s="52"/>
    </row>
    <row r="534" spans="1:8" ht="15">
      <c r="A534" s="62"/>
      <c r="B534" s="62"/>
      <c r="C534" s="64"/>
      <c r="D534" s="62"/>
      <c r="E534" s="52"/>
      <c r="F534" s="52"/>
      <c r="G534" s="52"/>
      <c r="H534" s="52"/>
    </row>
    <row r="535" spans="1:8" ht="15">
      <c r="A535" s="62"/>
      <c r="B535" s="62"/>
      <c r="C535" s="61"/>
      <c r="D535" s="62"/>
      <c r="E535" s="52"/>
      <c r="F535" s="52"/>
      <c r="G535" s="52"/>
      <c r="H535" s="52"/>
    </row>
    <row r="536" spans="1:8" ht="15">
      <c r="A536" s="62"/>
      <c r="B536" s="62"/>
      <c r="C536" s="61"/>
      <c r="D536" s="62"/>
      <c r="E536" s="52"/>
      <c r="F536" s="52"/>
      <c r="G536" s="52"/>
      <c r="H536" s="52"/>
    </row>
    <row r="537" spans="1:8" ht="15">
      <c r="A537" s="62"/>
      <c r="B537" s="62"/>
      <c r="C537" s="61"/>
      <c r="D537" s="62"/>
      <c r="E537" s="52"/>
      <c r="F537" s="52"/>
      <c r="G537" s="52"/>
      <c r="H537" s="52"/>
    </row>
    <row r="538" spans="1:8" ht="15">
      <c r="A538" s="62"/>
      <c r="B538" s="62"/>
      <c r="C538" s="61"/>
      <c r="D538" s="62"/>
      <c r="E538" s="52"/>
      <c r="F538" s="52"/>
      <c r="G538" s="52"/>
      <c r="H538" s="52"/>
    </row>
    <row r="539" spans="1:8" ht="15">
      <c r="A539" s="62"/>
      <c r="B539" s="62"/>
      <c r="C539" s="61"/>
      <c r="D539" s="62"/>
      <c r="E539" s="52"/>
      <c r="F539" s="52"/>
      <c r="G539" s="52"/>
      <c r="H539" s="52"/>
    </row>
    <row r="540" spans="1:8" ht="15">
      <c r="A540" s="62"/>
      <c r="B540" s="62"/>
      <c r="C540" s="61"/>
      <c r="D540" s="62"/>
      <c r="E540" s="52"/>
      <c r="F540" s="52"/>
      <c r="G540" s="52"/>
      <c r="H540" s="52"/>
    </row>
    <row r="541" spans="1:8" ht="15">
      <c r="A541" s="62"/>
      <c r="B541" s="62"/>
      <c r="C541" s="61"/>
      <c r="D541" s="62"/>
      <c r="E541" s="52"/>
      <c r="F541" s="52"/>
      <c r="G541" s="52"/>
      <c r="H541" s="52"/>
    </row>
    <row r="542" spans="1:8" ht="15">
      <c r="A542" s="62"/>
      <c r="B542" s="62"/>
      <c r="C542" s="61"/>
      <c r="D542" s="62"/>
      <c r="E542" s="52"/>
      <c r="F542" s="52"/>
      <c r="G542" s="52"/>
      <c r="H542" s="52"/>
    </row>
    <row r="543" spans="1:8" ht="15">
      <c r="A543" s="62"/>
      <c r="B543" s="62"/>
      <c r="C543" s="61"/>
      <c r="D543" s="62"/>
      <c r="E543" s="52"/>
      <c r="F543" s="52"/>
      <c r="G543" s="52"/>
      <c r="H543" s="52"/>
    </row>
    <row r="544" spans="1:8" ht="15">
      <c r="A544" s="62"/>
      <c r="B544" s="62"/>
      <c r="C544" s="61"/>
      <c r="D544" s="62"/>
      <c r="E544" s="52"/>
      <c r="F544" s="52"/>
      <c r="G544" s="52"/>
      <c r="H544" s="52"/>
    </row>
    <row r="545" spans="1:8" ht="15">
      <c r="A545" s="62"/>
      <c r="B545" s="62"/>
      <c r="C545" s="61"/>
      <c r="D545" s="62"/>
      <c r="E545" s="52"/>
      <c r="F545" s="52"/>
      <c r="G545" s="52"/>
      <c r="H545" s="52"/>
    </row>
    <row r="546" spans="1:8" ht="15">
      <c r="A546" s="62"/>
      <c r="B546" s="62"/>
      <c r="C546" s="61"/>
      <c r="D546" s="62"/>
      <c r="E546" s="52"/>
      <c r="F546" s="52"/>
      <c r="G546" s="52"/>
      <c r="H546" s="52"/>
    </row>
    <row r="547" spans="1:8" ht="15">
      <c r="A547" s="62"/>
      <c r="B547" s="62"/>
      <c r="C547" s="61"/>
      <c r="D547" s="62"/>
      <c r="E547" s="52"/>
      <c r="F547" s="52"/>
      <c r="G547" s="52"/>
      <c r="H547" s="52"/>
    </row>
    <row r="548" spans="1:8" ht="15">
      <c r="A548" s="62"/>
      <c r="B548" s="62"/>
      <c r="C548" s="61"/>
      <c r="D548" s="62"/>
      <c r="E548" s="52"/>
      <c r="F548" s="52"/>
      <c r="G548" s="52"/>
      <c r="H548" s="52"/>
    </row>
    <row r="549" spans="1:8" ht="15">
      <c r="A549" s="62"/>
      <c r="B549" s="62"/>
      <c r="C549" s="61"/>
      <c r="D549" s="62"/>
      <c r="E549" s="52"/>
      <c r="F549" s="52"/>
      <c r="G549" s="52"/>
      <c r="H549" s="52"/>
    </row>
    <row r="550" spans="1:8" ht="15">
      <c r="A550" s="62"/>
      <c r="B550" s="62"/>
      <c r="C550" s="61"/>
      <c r="D550" s="62"/>
      <c r="E550" s="52"/>
      <c r="F550" s="52"/>
      <c r="G550" s="52"/>
      <c r="H550" s="52"/>
    </row>
    <row r="551" spans="1:8" ht="15">
      <c r="A551" s="62"/>
      <c r="B551" s="62"/>
      <c r="C551" s="61"/>
      <c r="D551" s="62"/>
      <c r="E551" s="52"/>
      <c r="F551" s="52"/>
      <c r="G551" s="52"/>
      <c r="H551" s="52"/>
    </row>
    <row r="552" spans="1:8" ht="15">
      <c r="A552" s="62"/>
      <c r="B552" s="62"/>
      <c r="C552" s="61"/>
      <c r="D552" s="62"/>
      <c r="E552" s="52"/>
      <c r="F552" s="52"/>
      <c r="G552" s="52"/>
      <c r="H552" s="52"/>
    </row>
    <row r="553" spans="1:8" ht="15">
      <c r="A553" s="62"/>
      <c r="B553" s="62"/>
      <c r="C553" s="61"/>
      <c r="D553" s="62"/>
      <c r="E553" s="52"/>
      <c r="F553" s="52"/>
      <c r="G553" s="52"/>
      <c r="H553" s="52"/>
    </row>
    <row r="554" spans="1:8" ht="15">
      <c r="A554" s="62"/>
      <c r="B554" s="62"/>
      <c r="C554" s="61"/>
      <c r="D554" s="62"/>
      <c r="E554" s="52"/>
      <c r="F554" s="52"/>
      <c r="G554" s="52"/>
      <c r="H554" s="52"/>
    </row>
    <row r="555" spans="1:8" ht="15">
      <c r="A555" s="62"/>
      <c r="B555" s="62"/>
      <c r="C555" s="61"/>
      <c r="D555" s="62"/>
      <c r="E555" s="52"/>
      <c r="F555" s="52"/>
      <c r="G555" s="52"/>
      <c r="H555" s="52"/>
    </row>
    <row r="556" spans="1:8" ht="15">
      <c r="A556" s="62"/>
      <c r="B556" s="62"/>
      <c r="C556" s="61"/>
      <c r="D556" s="62"/>
      <c r="E556" s="52"/>
      <c r="F556" s="52"/>
      <c r="G556" s="52"/>
      <c r="H556" s="52"/>
    </row>
    <row r="557" spans="1:8" ht="15">
      <c r="A557" s="62"/>
      <c r="B557" s="62"/>
      <c r="C557" s="61"/>
      <c r="D557" s="62"/>
      <c r="E557" s="52"/>
      <c r="F557" s="52"/>
      <c r="G557" s="52"/>
      <c r="H557" s="52"/>
    </row>
    <row r="558" spans="1:8" ht="15">
      <c r="A558" s="62"/>
      <c r="B558" s="62"/>
      <c r="C558" s="61"/>
      <c r="D558" s="62"/>
      <c r="E558" s="52"/>
      <c r="F558" s="52"/>
      <c r="G558" s="52"/>
      <c r="H558" s="52"/>
    </row>
    <row r="559" spans="1:8" ht="15">
      <c r="A559" s="62"/>
      <c r="B559" s="62"/>
      <c r="C559" s="61"/>
      <c r="D559" s="62"/>
      <c r="E559" s="52"/>
      <c r="F559" s="52"/>
      <c r="G559" s="52"/>
      <c r="H559" s="52"/>
    </row>
    <row r="560" spans="1:8" ht="15">
      <c r="A560" s="62"/>
      <c r="B560" s="62"/>
      <c r="C560" s="61"/>
      <c r="D560" s="62"/>
      <c r="E560" s="52"/>
      <c r="F560" s="52"/>
      <c r="G560" s="52"/>
      <c r="H560" s="52"/>
    </row>
    <row r="561" spans="1:8" ht="15">
      <c r="A561" s="62"/>
      <c r="B561" s="62"/>
      <c r="C561" s="64"/>
      <c r="D561" s="62"/>
      <c r="E561" s="52"/>
      <c r="F561" s="52"/>
      <c r="G561" s="52"/>
      <c r="H561" s="52"/>
    </row>
    <row r="562" spans="1:8" ht="15">
      <c r="A562" s="62"/>
      <c r="B562" s="62"/>
      <c r="C562" s="61"/>
      <c r="D562" s="62"/>
      <c r="E562" s="52"/>
      <c r="F562" s="52"/>
      <c r="G562" s="52"/>
      <c r="H562" s="52"/>
    </row>
    <row r="563" spans="1:8" ht="15">
      <c r="A563" s="62"/>
      <c r="B563" s="62"/>
      <c r="C563" s="61"/>
      <c r="D563" s="62"/>
      <c r="E563" s="52"/>
      <c r="F563" s="52"/>
      <c r="G563" s="52"/>
      <c r="H563" s="52"/>
    </row>
    <row r="564" spans="1:8" ht="15">
      <c r="A564" s="62"/>
      <c r="B564" s="62"/>
      <c r="C564" s="61"/>
      <c r="D564" s="62"/>
      <c r="E564" s="52"/>
      <c r="F564" s="52"/>
      <c r="G564" s="52"/>
      <c r="H564" s="52"/>
    </row>
    <row r="565" spans="1:8" ht="15">
      <c r="A565" s="62"/>
      <c r="B565" s="62"/>
      <c r="C565" s="61"/>
      <c r="D565" s="62"/>
      <c r="E565" s="52"/>
      <c r="F565" s="52"/>
      <c r="G565" s="52"/>
      <c r="H565" s="52"/>
    </row>
    <row r="566" spans="1:8" ht="15">
      <c r="A566" s="62"/>
      <c r="B566" s="62"/>
      <c r="C566" s="61"/>
      <c r="D566" s="62"/>
      <c r="E566" s="52"/>
      <c r="F566" s="52"/>
      <c r="G566" s="52"/>
      <c r="H566" s="52"/>
    </row>
    <row r="567" spans="1:8" ht="15">
      <c r="A567" s="62"/>
      <c r="B567" s="62"/>
      <c r="C567" s="61"/>
      <c r="D567" s="62"/>
      <c r="E567" s="52"/>
      <c r="F567" s="52"/>
      <c r="G567" s="52"/>
      <c r="H567" s="52"/>
    </row>
    <row r="568" spans="1:8" ht="15">
      <c r="A568" s="62"/>
      <c r="B568" s="62"/>
      <c r="C568" s="61"/>
      <c r="D568" s="62"/>
      <c r="E568" s="52"/>
      <c r="F568" s="52"/>
      <c r="G568" s="52"/>
      <c r="H568" s="52"/>
    </row>
    <row r="569" spans="1:8" ht="15">
      <c r="A569" s="62"/>
      <c r="B569" s="62"/>
      <c r="C569" s="61"/>
      <c r="D569" s="62"/>
      <c r="E569" s="52"/>
      <c r="F569" s="52"/>
      <c r="G569" s="52"/>
      <c r="H569" s="52"/>
    </row>
    <row r="570" spans="1:8" ht="15">
      <c r="A570" s="62"/>
      <c r="B570" s="62"/>
      <c r="C570" s="61"/>
      <c r="D570" s="62"/>
      <c r="E570" s="52"/>
      <c r="F570" s="52"/>
      <c r="G570" s="52"/>
      <c r="H570" s="52"/>
    </row>
    <row r="571" spans="1:8" ht="15">
      <c r="A571" s="62"/>
      <c r="B571" s="62"/>
      <c r="C571" s="61"/>
      <c r="D571" s="62"/>
      <c r="E571" s="52"/>
      <c r="F571" s="52"/>
      <c r="G571" s="52"/>
      <c r="H571" s="52"/>
    </row>
    <row r="572" spans="1:8" ht="15">
      <c r="A572" s="62"/>
      <c r="B572" s="62"/>
      <c r="C572" s="61"/>
      <c r="D572" s="62"/>
      <c r="E572" s="52"/>
      <c r="F572" s="52"/>
      <c r="G572" s="52"/>
      <c r="H572" s="52"/>
    </row>
    <row r="573" spans="1:8" ht="15">
      <c r="A573" s="62"/>
      <c r="B573" s="62"/>
      <c r="C573" s="61"/>
      <c r="D573" s="62"/>
      <c r="E573" s="52"/>
      <c r="F573" s="52"/>
      <c r="G573" s="52"/>
      <c r="H573" s="52"/>
    </row>
    <row r="574" spans="1:8" ht="15">
      <c r="A574" s="62"/>
      <c r="B574" s="62"/>
      <c r="C574" s="61"/>
      <c r="D574" s="62"/>
      <c r="E574" s="52"/>
      <c r="F574" s="52"/>
      <c r="G574" s="52"/>
      <c r="H574" s="52"/>
    </row>
    <row r="575" spans="1:8" ht="15">
      <c r="A575" s="62"/>
      <c r="B575" s="62"/>
      <c r="C575" s="64"/>
      <c r="D575" s="62"/>
      <c r="E575" s="52"/>
      <c r="F575" s="52"/>
      <c r="G575" s="52"/>
      <c r="H575" s="52"/>
    </row>
    <row r="576" spans="1:8" ht="15">
      <c r="A576" s="62"/>
      <c r="B576" s="62"/>
      <c r="C576" s="61"/>
      <c r="D576" s="62"/>
      <c r="E576" s="52"/>
      <c r="F576" s="52"/>
      <c r="G576" s="52"/>
      <c r="H576" s="52"/>
    </row>
    <row r="577" spans="1:8" ht="15">
      <c r="A577" s="62"/>
      <c r="B577" s="62"/>
      <c r="C577" s="61"/>
      <c r="D577" s="62"/>
      <c r="E577" s="52"/>
      <c r="F577" s="52"/>
      <c r="G577" s="52"/>
      <c r="H577" s="52"/>
    </row>
    <row r="578" spans="1:8" ht="15">
      <c r="A578" s="62"/>
      <c r="B578" s="62"/>
      <c r="C578" s="61"/>
      <c r="D578" s="62"/>
      <c r="E578" s="52"/>
      <c r="F578" s="52"/>
      <c r="G578" s="52"/>
      <c r="H578" s="52"/>
    </row>
    <row r="579" spans="1:8" ht="15">
      <c r="A579" s="62"/>
      <c r="B579" s="62"/>
      <c r="C579" s="61"/>
      <c r="D579" s="62"/>
      <c r="E579" s="52"/>
      <c r="F579" s="52"/>
      <c r="G579" s="52"/>
      <c r="H579" s="52"/>
    </row>
    <row r="580" spans="1:8" ht="15">
      <c r="A580" s="62"/>
      <c r="B580" s="62"/>
      <c r="C580" s="61"/>
      <c r="D580" s="62"/>
      <c r="E580" s="52"/>
      <c r="F580" s="52"/>
      <c r="G580" s="52"/>
      <c r="H580" s="52"/>
    </row>
    <row r="581" spans="1:8" ht="15">
      <c r="A581" s="62"/>
      <c r="B581" s="62"/>
      <c r="C581" s="61"/>
      <c r="D581" s="62"/>
      <c r="E581" s="52"/>
      <c r="F581" s="52"/>
      <c r="G581" s="52"/>
      <c r="H581" s="52"/>
    </row>
    <row r="582" spans="1:8" ht="15">
      <c r="A582" s="62"/>
      <c r="B582" s="62"/>
      <c r="C582" s="61"/>
      <c r="D582" s="62"/>
      <c r="E582" s="52"/>
      <c r="F582" s="52"/>
      <c r="G582" s="52"/>
      <c r="H582" s="52"/>
    </row>
    <row r="583" spans="1:8" ht="15">
      <c r="A583" s="62"/>
      <c r="B583" s="62"/>
      <c r="C583" s="61"/>
      <c r="D583" s="62"/>
      <c r="E583" s="52"/>
      <c r="F583" s="52"/>
      <c r="G583" s="52"/>
      <c r="H583" s="52"/>
    </row>
    <row r="584" spans="1:8" ht="15">
      <c r="A584" s="62"/>
      <c r="B584" s="62"/>
      <c r="C584" s="64"/>
      <c r="D584" s="62"/>
      <c r="E584" s="52"/>
      <c r="F584" s="52"/>
      <c r="G584" s="52"/>
      <c r="H584" s="52"/>
    </row>
    <row r="585" spans="1:8" ht="15">
      <c r="A585" s="62"/>
      <c r="B585" s="62"/>
      <c r="C585" s="61"/>
      <c r="D585" s="62"/>
      <c r="E585" s="52"/>
      <c r="F585" s="52"/>
      <c r="G585" s="52"/>
      <c r="H585" s="52"/>
    </row>
    <row r="586" spans="1:8" ht="15">
      <c r="A586" s="62"/>
      <c r="B586" s="62"/>
      <c r="C586" s="61"/>
      <c r="D586" s="62"/>
      <c r="E586" s="52"/>
      <c r="F586" s="52"/>
      <c r="G586" s="52"/>
      <c r="H586" s="52"/>
    </row>
    <row r="587" spans="1:8" ht="15">
      <c r="A587" s="62"/>
      <c r="B587" s="62"/>
      <c r="C587" s="61"/>
      <c r="D587" s="62"/>
      <c r="E587" s="52"/>
      <c r="F587" s="52"/>
      <c r="G587" s="52"/>
      <c r="H587" s="52"/>
    </row>
    <row r="588" spans="1:8" ht="15">
      <c r="A588" s="62"/>
      <c r="B588" s="62"/>
      <c r="C588" s="61"/>
      <c r="D588" s="62"/>
      <c r="E588" s="52"/>
      <c r="F588" s="52"/>
      <c r="G588" s="52"/>
      <c r="H588" s="52"/>
    </row>
    <row r="589" spans="1:8" ht="15">
      <c r="A589" s="62"/>
      <c r="B589" s="62"/>
      <c r="C589" s="61"/>
      <c r="D589" s="62"/>
      <c r="E589" s="52"/>
      <c r="F589" s="52"/>
      <c r="G589" s="52"/>
      <c r="H589" s="52"/>
    </row>
    <row r="590" spans="1:8" ht="15">
      <c r="A590" s="62"/>
      <c r="B590" s="62"/>
      <c r="C590" s="61"/>
      <c r="D590" s="62"/>
      <c r="E590" s="52"/>
      <c r="F590" s="52"/>
      <c r="G590" s="52"/>
      <c r="H590" s="52"/>
    </row>
    <row r="591" spans="1:8" ht="15">
      <c r="A591" s="62"/>
      <c r="B591" s="62"/>
      <c r="C591" s="61"/>
      <c r="D591" s="62"/>
      <c r="E591" s="52"/>
      <c r="F591" s="52"/>
      <c r="G591" s="52"/>
      <c r="H591" s="52"/>
    </row>
    <row r="592" spans="1:8" ht="15">
      <c r="A592" s="62"/>
      <c r="B592" s="62"/>
      <c r="C592" s="61"/>
      <c r="D592" s="62"/>
      <c r="E592" s="52"/>
      <c r="F592" s="52"/>
      <c r="G592" s="52"/>
      <c r="H592" s="52"/>
    </row>
    <row r="593" spans="1:8" ht="15">
      <c r="A593" s="62"/>
      <c r="B593" s="62"/>
      <c r="C593" s="61"/>
      <c r="D593" s="62"/>
      <c r="E593" s="52"/>
      <c r="F593" s="52"/>
      <c r="G593" s="52"/>
      <c r="H593" s="52"/>
    </row>
    <row r="594" spans="1:8" ht="15">
      <c r="A594" s="62"/>
      <c r="B594" s="62"/>
      <c r="C594" s="61"/>
      <c r="D594" s="62"/>
      <c r="E594" s="52"/>
      <c r="F594" s="52"/>
      <c r="G594" s="52"/>
      <c r="H594" s="52"/>
    </row>
    <row r="595" spans="1:8" ht="15">
      <c r="A595" s="62"/>
      <c r="B595" s="62"/>
      <c r="C595" s="61"/>
      <c r="D595" s="62"/>
      <c r="E595" s="52"/>
      <c r="F595" s="52"/>
      <c r="G595" s="52"/>
      <c r="H595" s="52"/>
    </row>
    <row r="596" spans="1:8" ht="15">
      <c r="A596" s="62"/>
      <c r="B596" s="62"/>
      <c r="C596" s="61"/>
      <c r="D596" s="62"/>
      <c r="E596" s="52"/>
      <c r="F596" s="52"/>
      <c r="G596" s="52"/>
      <c r="H596" s="52"/>
    </row>
    <row r="597" spans="1:8" ht="15">
      <c r="A597" s="62"/>
      <c r="B597" s="62"/>
      <c r="C597" s="61"/>
      <c r="D597" s="62"/>
      <c r="E597" s="52"/>
      <c r="F597" s="52"/>
      <c r="G597" s="52"/>
      <c r="H597" s="52"/>
    </row>
    <row r="598" spans="1:8" ht="15">
      <c r="A598" s="62"/>
      <c r="B598" s="62"/>
      <c r="C598" s="61"/>
      <c r="D598" s="62"/>
      <c r="E598" s="52"/>
      <c r="F598" s="52"/>
      <c r="G598" s="52"/>
      <c r="H598" s="52"/>
    </row>
    <row r="599" spans="1:8" ht="15">
      <c r="A599" s="62"/>
      <c r="B599" s="62"/>
      <c r="C599" s="61"/>
      <c r="D599" s="62"/>
      <c r="E599" s="52"/>
      <c r="F599" s="52"/>
      <c r="G599" s="52"/>
      <c r="H599" s="52"/>
    </row>
    <row r="600" spans="1:8" ht="15">
      <c r="A600" s="62"/>
      <c r="B600" s="62"/>
      <c r="C600" s="61"/>
      <c r="D600" s="62"/>
      <c r="E600" s="52"/>
      <c r="F600" s="52"/>
      <c r="G600" s="52"/>
      <c r="H600" s="52"/>
    </row>
    <row r="601" spans="1:8" ht="15">
      <c r="A601" s="62"/>
      <c r="B601" s="62"/>
      <c r="C601" s="61"/>
      <c r="D601" s="62"/>
      <c r="E601" s="52"/>
      <c r="F601" s="52"/>
      <c r="G601" s="52"/>
      <c r="H601" s="52"/>
    </row>
    <row r="602" spans="1:8" ht="15">
      <c r="A602" s="62"/>
      <c r="B602" s="62"/>
      <c r="C602" s="61"/>
      <c r="D602" s="62"/>
      <c r="E602" s="52"/>
      <c r="F602" s="52"/>
      <c r="G602" s="52"/>
      <c r="H602" s="52"/>
    </row>
    <row r="603" spans="1:8" ht="15">
      <c r="A603" s="62"/>
      <c r="B603" s="62"/>
      <c r="C603" s="64"/>
      <c r="D603" s="62"/>
      <c r="E603" s="52"/>
      <c r="F603" s="52"/>
      <c r="G603" s="52"/>
      <c r="H603" s="52"/>
    </row>
    <row r="604" spans="1:8" ht="15">
      <c r="A604" s="62"/>
      <c r="B604" s="62"/>
      <c r="C604" s="61"/>
      <c r="D604" s="62"/>
      <c r="E604" s="52"/>
      <c r="F604" s="52"/>
      <c r="G604" s="52"/>
      <c r="H604" s="52"/>
    </row>
    <row r="605" spans="1:8" ht="15">
      <c r="A605" s="62"/>
      <c r="B605" s="62"/>
      <c r="C605" s="61"/>
      <c r="D605" s="62"/>
      <c r="E605" s="52"/>
      <c r="F605" s="52"/>
      <c r="G605" s="52"/>
      <c r="H605" s="52"/>
    </row>
    <row r="606" spans="1:8" ht="15">
      <c r="A606" s="62"/>
      <c r="B606" s="62"/>
      <c r="C606" s="61"/>
      <c r="D606" s="62"/>
      <c r="E606" s="52"/>
      <c r="F606" s="52"/>
      <c r="G606" s="52"/>
      <c r="H606" s="52"/>
    </row>
    <row r="607" spans="1:8" ht="15">
      <c r="A607" s="62"/>
      <c r="B607" s="62"/>
      <c r="C607" s="61"/>
      <c r="D607" s="62"/>
      <c r="E607" s="52"/>
      <c r="F607" s="52"/>
      <c r="G607" s="52"/>
      <c r="H607" s="52"/>
    </row>
    <row r="608" spans="1:8" ht="15">
      <c r="A608" s="62"/>
      <c r="B608" s="62"/>
      <c r="C608" s="64"/>
      <c r="D608" s="62"/>
      <c r="E608" s="52"/>
      <c r="F608" s="52"/>
      <c r="G608" s="52"/>
      <c r="H608" s="52"/>
    </row>
    <row r="609" spans="1:8" ht="15">
      <c r="A609" s="62"/>
      <c r="B609" s="62"/>
      <c r="C609" s="61"/>
      <c r="D609" s="62"/>
      <c r="E609" s="52"/>
      <c r="F609" s="52"/>
      <c r="G609" s="52"/>
      <c r="H609" s="52"/>
    </row>
    <row r="610" spans="1:8" ht="15">
      <c r="A610" s="62"/>
      <c r="B610" s="62"/>
      <c r="C610" s="61"/>
      <c r="D610" s="62"/>
      <c r="E610" s="52"/>
      <c r="F610" s="52"/>
      <c r="G610" s="52"/>
      <c r="H610" s="52"/>
    </row>
    <row r="611" spans="1:8" ht="15">
      <c r="A611" s="62"/>
      <c r="B611" s="62"/>
      <c r="C611" s="61"/>
      <c r="D611" s="62"/>
      <c r="E611" s="52"/>
      <c r="F611" s="52"/>
      <c r="G611" s="52"/>
      <c r="H611" s="52"/>
    </row>
    <row r="612" spans="1:8" ht="15">
      <c r="A612" s="62"/>
      <c r="B612" s="62"/>
      <c r="C612" s="61"/>
      <c r="D612" s="62"/>
      <c r="E612" s="52"/>
      <c r="F612" s="52"/>
      <c r="G612" s="52"/>
      <c r="H612" s="52"/>
    </row>
    <row r="613" spans="1:8" ht="15">
      <c r="A613" s="62"/>
      <c r="B613" s="62"/>
      <c r="C613" s="61"/>
      <c r="D613" s="62"/>
      <c r="E613" s="52"/>
      <c r="F613" s="52"/>
      <c r="G613" s="52"/>
      <c r="H613" s="52"/>
    </row>
    <row r="614" spans="1:8" ht="15">
      <c r="A614" s="62"/>
      <c r="B614" s="62"/>
      <c r="C614" s="61"/>
      <c r="D614" s="62"/>
      <c r="E614" s="52"/>
      <c r="F614" s="52"/>
      <c r="G614" s="52"/>
      <c r="H614" s="52"/>
    </row>
    <row r="615" spans="1:8" ht="15">
      <c r="A615" s="62"/>
      <c r="B615" s="62"/>
      <c r="C615" s="61"/>
      <c r="D615" s="62"/>
      <c r="E615" s="52"/>
      <c r="F615" s="52"/>
      <c r="G615" s="52"/>
      <c r="H615" s="52"/>
    </row>
    <row r="616" spans="1:8" ht="15">
      <c r="A616" s="62"/>
      <c r="B616" s="62"/>
      <c r="C616" s="61"/>
      <c r="D616" s="62"/>
      <c r="E616" s="52"/>
      <c r="F616" s="52"/>
      <c r="G616" s="52"/>
      <c r="H616" s="52"/>
    </row>
    <row r="617" spans="1:8" ht="15">
      <c r="A617" s="62"/>
      <c r="B617" s="62"/>
      <c r="C617" s="61"/>
      <c r="D617" s="62"/>
      <c r="E617" s="52"/>
      <c r="F617" s="52"/>
      <c r="G617" s="52"/>
      <c r="H617" s="52"/>
    </row>
  </sheetData>
  <sheetProtection/>
  <mergeCells count="12"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  <mergeCell ref="A2:D2"/>
    <mergeCell ref="A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IGNACIO</cp:lastModifiedBy>
  <cp:lastPrinted>2015-08-31T20:36:34Z</cp:lastPrinted>
  <dcterms:created xsi:type="dcterms:W3CDTF">2014-12-29T17:11:33Z</dcterms:created>
  <dcterms:modified xsi:type="dcterms:W3CDTF">2016-05-16T14:58:15Z</dcterms:modified>
  <cp:category/>
  <cp:version/>
  <cp:contentType/>
  <cp:contentStatus/>
</cp:coreProperties>
</file>